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user10\Desktop\サクラクオリティプロジェクト\■観光品質認証協会（共有）\安全管理プログラム\更新用新フォーマット案\"/>
    </mc:Choice>
  </mc:AlternateContent>
  <xr:revisionPtr revIDLastSave="0" documentId="13_ncr:1_{EDFDD861-C204-4CB3-80C0-75E9737A9AB1}" xr6:coauthVersionLast="36" xr6:coauthVersionMax="36" xr10:uidLastSave="{00000000-0000-0000-0000-000000000000}"/>
  <bookViews>
    <workbookView xWindow="0" yWindow="0" windowWidth="16200" windowHeight="6135" tabRatio="738" activeTab="2" xr2:uid="{00000000-000D-0000-FFFF-FFFF00000000}"/>
  </bookViews>
  <sheets>
    <sheet name="→感染状況データ更新" sheetId="8" r:id="rId1"/>
    <sheet name="取組サマリー" sheetId="2" r:id="rId2"/>
    <sheet name="①感染症予防管理シート" sheetId="5" r:id="rId3"/>
    <sheet name="緊急時対応" sheetId="10" r:id="rId4"/>
    <sheet name="②月次防災防犯衛生管理（施設様用）" sheetId="3" r:id="rId5"/>
    <sheet name="③新たな取り組みについて（施設様用）" sheetId="4" r:id="rId6"/>
    <sheet name="リスクレベル基準" sheetId="7" r:id="rId7"/>
  </sheets>
  <definedNames>
    <definedName name="_xlnm._FilterDatabase" localSheetId="2" hidden="1">①感染症予防管理シート!$B$21:$L$21</definedName>
    <definedName name="_xlnm._FilterDatabase" localSheetId="4" hidden="1">'②月次防災防犯衛生管理（施設様用）'!$A$2:$E$8</definedName>
    <definedName name="_xlnm._FilterDatabase" localSheetId="5" hidden="1">'③新たな取り組みについて（施設様用）'!$A$2:$E$8</definedName>
    <definedName name="Graph1" localSheetId="0">#REF!</definedName>
    <definedName name="Graph1" localSheetId="2">#REF!</definedName>
    <definedName name="Graph1" localSheetId="4">#REF!</definedName>
    <definedName name="Graph1" localSheetId="5">#REF!</definedName>
    <definedName name="Graph1" localSheetId="6">#REF!</definedName>
    <definedName name="Graph1" localSheetId="3">#REF!</definedName>
    <definedName name="Graph1">#REF!</definedName>
    <definedName name="Graph103" localSheetId="0">#REF!</definedName>
    <definedName name="Graph103" localSheetId="2">#REF!</definedName>
    <definedName name="Graph103" localSheetId="4">#REF!</definedName>
    <definedName name="Graph103" localSheetId="5">#REF!</definedName>
    <definedName name="Graph103" localSheetId="6">#REF!</definedName>
    <definedName name="Graph103" localSheetId="3">#REF!</definedName>
    <definedName name="Graph103">#REF!</definedName>
    <definedName name="Graph105" localSheetId="0">#REF!</definedName>
    <definedName name="Graph105" localSheetId="2">#REF!</definedName>
    <definedName name="Graph105" localSheetId="4">#REF!</definedName>
    <definedName name="Graph105" localSheetId="5">#REF!</definedName>
    <definedName name="Graph105" localSheetId="6">#REF!</definedName>
    <definedName name="Graph105" localSheetId="3">#REF!</definedName>
    <definedName name="Graph105">#REF!</definedName>
    <definedName name="Graph11" localSheetId="0">#REF!</definedName>
    <definedName name="Graph11" localSheetId="2">#REF!</definedName>
    <definedName name="Graph11" localSheetId="4">#REF!</definedName>
    <definedName name="Graph11" localSheetId="5">#REF!</definedName>
    <definedName name="Graph11" localSheetId="6">#REF!</definedName>
    <definedName name="Graph11" localSheetId="3">#REF!</definedName>
    <definedName name="Graph11">#REF!</definedName>
    <definedName name="Graph130" localSheetId="0">#REF!</definedName>
    <definedName name="Graph130" localSheetId="2">#REF!</definedName>
    <definedName name="Graph130" localSheetId="4">#REF!</definedName>
    <definedName name="Graph130" localSheetId="5">#REF!</definedName>
    <definedName name="Graph130" localSheetId="6">#REF!</definedName>
    <definedName name="Graph130" localSheetId="3">#REF!</definedName>
    <definedName name="Graph130">#REF!</definedName>
    <definedName name="Graph14" localSheetId="0">#REF!</definedName>
    <definedName name="Graph14" localSheetId="2">#REF!</definedName>
    <definedName name="Graph14" localSheetId="4">#REF!</definedName>
    <definedName name="Graph14" localSheetId="5">#REF!</definedName>
    <definedName name="Graph14" localSheetId="6">#REF!</definedName>
    <definedName name="Graph14" localSheetId="3">#REF!</definedName>
    <definedName name="Graph14">#REF!</definedName>
    <definedName name="Graph16" localSheetId="0">#REF!</definedName>
    <definedName name="Graph16" localSheetId="2">#REF!</definedName>
    <definedName name="Graph16" localSheetId="4">#REF!</definedName>
    <definedName name="Graph16" localSheetId="5">#REF!</definedName>
    <definedName name="Graph16" localSheetId="6">#REF!</definedName>
    <definedName name="Graph16" localSheetId="3">#REF!</definedName>
    <definedName name="Graph16">#REF!</definedName>
    <definedName name="Graph17" localSheetId="0">#REF!</definedName>
    <definedName name="Graph17" localSheetId="2">#REF!</definedName>
    <definedName name="Graph17" localSheetId="4">#REF!</definedName>
    <definedName name="Graph17" localSheetId="5">#REF!</definedName>
    <definedName name="Graph17" localSheetId="6">#REF!</definedName>
    <definedName name="Graph17" localSheetId="3">#REF!</definedName>
    <definedName name="Graph17">#REF!</definedName>
    <definedName name="Graph20" localSheetId="0">#REF!</definedName>
    <definedName name="Graph20" localSheetId="2">#REF!</definedName>
    <definedName name="Graph20" localSheetId="4">#REF!</definedName>
    <definedName name="Graph20" localSheetId="5">#REF!</definedName>
    <definedName name="Graph20" localSheetId="6">#REF!</definedName>
    <definedName name="Graph20" localSheetId="3">#REF!</definedName>
    <definedName name="Graph20">#REF!</definedName>
    <definedName name="Graph21" localSheetId="0">#REF!</definedName>
    <definedName name="Graph21" localSheetId="2">#REF!</definedName>
    <definedName name="Graph21" localSheetId="4">#REF!</definedName>
    <definedName name="Graph21" localSheetId="5">#REF!</definedName>
    <definedName name="Graph21" localSheetId="6">#REF!</definedName>
    <definedName name="Graph21" localSheetId="3">#REF!</definedName>
    <definedName name="Graph21">#REF!</definedName>
    <definedName name="Graph25" localSheetId="0">#REF!</definedName>
    <definedName name="Graph25" localSheetId="2">#REF!</definedName>
    <definedName name="Graph25" localSheetId="4">#REF!</definedName>
    <definedName name="Graph25" localSheetId="5">#REF!</definedName>
    <definedName name="Graph25" localSheetId="6">#REF!</definedName>
    <definedName name="Graph25" localSheetId="3">#REF!</definedName>
    <definedName name="Graph25">#REF!</definedName>
    <definedName name="Graph3" localSheetId="0">#REF!</definedName>
    <definedName name="Graph3" localSheetId="2">#REF!</definedName>
    <definedName name="Graph3" localSheetId="4">#REF!</definedName>
    <definedName name="Graph3" localSheetId="5">#REF!</definedName>
    <definedName name="Graph3" localSheetId="6">#REF!</definedName>
    <definedName name="Graph3" localSheetId="3">#REF!</definedName>
    <definedName name="Graph3">#REF!</definedName>
    <definedName name="Graph30" localSheetId="0">#REF!</definedName>
    <definedName name="Graph30" localSheetId="2">#REF!</definedName>
    <definedName name="Graph30" localSheetId="4">#REF!</definedName>
    <definedName name="Graph30" localSheetId="5">#REF!</definedName>
    <definedName name="Graph30" localSheetId="6">#REF!</definedName>
    <definedName name="Graph30" localSheetId="3">#REF!</definedName>
    <definedName name="Graph30">#REF!</definedName>
    <definedName name="Graph31" localSheetId="0">#REF!</definedName>
    <definedName name="Graph31" localSheetId="2">#REF!</definedName>
    <definedName name="Graph31" localSheetId="4">#REF!</definedName>
    <definedName name="Graph31" localSheetId="5">#REF!</definedName>
    <definedName name="Graph31" localSheetId="6">#REF!</definedName>
    <definedName name="Graph31" localSheetId="3">#REF!</definedName>
    <definedName name="Graph31">#REF!</definedName>
    <definedName name="Graph33" localSheetId="0">#REF!</definedName>
    <definedName name="Graph33" localSheetId="2">#REF!</definedName>
    <definedName name="Graph33" localSheetId="4">#REF!</definedName>
    <definedName name="Graph33" localSheetId="5">#REF!</definedName>
    <definedName name="Graph33" localSheetId="6">#REF!</definedName>
    <definedName name="Graph33" localSheetId="3">#REF!</definedName>
    <definedName name="Graph33">#REF!</definedName>
    <definedName name="Graph40" localSheetId="0">#REF!</definedName>
    <definedName name="Graph40" localSheetId="2">#REF!</definedName>
    <definedName name="Graph40" localSheetId="4">#REF!</definedName>
    <definedName name="Graph40" localSheetId="5">#REF!</definedName>
    <definedName name="Graph40" localSheetId="6">#REF!</definedName>
    <definedName name="Graph40" localSheetId="3">#REF!</definedName>
    <definedName name="Graph40">#REF!</definedName>
    <definedName name="Graph41" localSheetId="0">#REF!</definedName>
    <definedName name="Graph41" localSheetId="2">#REF!</definedName>
    <definedName name="Graph41" localSheetId="4">#REF!</definedName>
    <definedName name="Graph41" localSheetId="5">#REF!</definedName>
    <definedName name="Graph41" localSheetId="6">#REF!</definedName>
    <definedName name="Graph41" localSheetId="3">#REF!</definedName>
    <definedName name="Graph41">#REF!</definedName>
    <definedName name="Graph49" localSheetId="0">#REF!</definedName>
    <definedName name="Graph49" localSheetId="2">#REF!</definedName>
    <definedName name="Graph49" localSheetId="4">#REF!</definedName>
    <definedName name="Graph49" localSheetId="5">#REF!</definedName>
    <definedName name="Graph49" localSheetId="6">#REF!</definedName>
    <definedName name="Graph49" localSheetId="3">#REF!</definedName>
    <definedName name="Graph49">#REF!</definedName>
    <definedName name="Graph5" localSheetId="0">#REF!</definedName>
    <definedName name="Graph5" localSheetId="2">#REF!</definedName>
    <definedName name="Graph5" localSheetId="4">#REF!</definedName>
    <definedName name="Graph5" localSheetId="5">#REF!</definedName>
    <definedName name="Graph5" localSheetId="6">#REF!</definedName>
    <definedName name="Graph5" localSheetId="3">#REF!</definedName>
    <definedName name="Graph5">#REF!</definedName>
    <definedName name="Graph50" localSheetId="0">#REF!</definedName>
    <definedName name="Graph50" localSheetId="2">#REF!</definedName>
    <definedName name="Graph50" localSheetId="4">#REF!</definedName>
    <definedName name="Graph50" localSheetId="5">#REF!</definedName>
    <definedName name="Graph50" localSheetId="6">#REF!</definedName>
    <definedName name="Graph50" localSheetId="3">#REF!</definedName>
    <definedName name="Graph50">#REF!</definedName>
    <definedName name="Graph51" localSheetId="0">#REF!</definedName>
    <definedName name="Graph51" localSheetId="2">#REF!</definedName>
    <definedName name="Graph51" localSheetId="4">#REF!</definedName>
    <definedName name="Graph51" localSheetId="5">#REF!</definedName>
    <definedName name="Graph51" localSheetId="6">#REF!</definedName>
    <definedName name="Graph51" localSheetId="3">#REF!</definedName>
    <definedName name="Graph51">#REF!</definedName>
    <definedName name="Graph60" localSheetId="0">#REF!</definedName>
    <definedName name="Graph60" localSheetId="2">#REF!</definedName>
    <definedName name="Graph60" localSheetId="4">#REF!</definedName>
    <definedName name="Graph60" localSheetId="5">#REF!</definedName>
    <definedName name="Graph60" localSheetId="6">#REF!</definedName>
    <definedName name="Graph60" localSheetId="3">#REF!</definedName>
    <definedName name="Graph60">#REF!</definedName>
    <definedName name="Graph61" localSheetId="0">#REF!</definedName>
    <definedName name="Graph61" localSheetId="2">#REF!</definedName>
    <definedName name="Graph61" localSheetId="4">#REF!</definedName>
    <definedName name="Graph61" localSheetId="5">#REF!</definedName>
    <definedName name="Graph61" localSheetId="6">#REF!</definedName>
    <definedName name="Graph61" localSheetId="3">#REF!</definedName>
    <definedName name="Graph61">#REF!</definedName>
    <definedName name="Graph63" localSheetId="0">#REF!</definedName>
    <definedName name="Graph63" localSheetId="2">#REF!</definedName>
    <definedName name="Graph63" localSheetId="4">#REF!</definedName>
    <definedName name="Graph63" localSheetId="5">#REF!</definedName>
    <definedName name="Graph63" localSheetId="6">#REF!</definedName>
    <definedName name="Graph63" localSheetId="3">#REF!</definedName>
    <definedName name="Graph63">#REF!</definedName>
    <definedName name="Graph73" localSheetId="0">#REF!</definedName>
    <definedName name="Graph73" localSheetId="2">#REF!</definedName>
    <definedName name="Graph73" localSheetId="4">#REF!</definedName>
    <definedName name="Graph73" localSheetId="5">#REF!</definedName>
    <definedName name="Graph73" localSheetId="6">#REF!</definedName>
    <definedName name="Graph73" localSheetId="3">#REF!</definedName>
    <definedName name="Graph73">#REF!</definedName>
    <definedName name="Graph76" localSheetId="0">#REF!</definedName>
    <definedName name="Graph76" localSheetId="2">#REF!</definedName>
    <definedName name="Graph76" localSheetId="4">#REF!</definedName>
    <definedName name="Graph76" localSheetId="5">#REF!</definedName>
    <definedName name="Graph76" localSheetId="6">#REF!</definedName>
    <definedName name="Graph76" localSheetId="3">#REF!</definedName>
    <definedName name="Graph76">#REF!</definedName>
    <definedName name="Graph78" localSheetId="0">#REF!</definedName>
    <definedName name="Graph78" localSheetId="2">#REF!</definedName>
    <definedName name="Graph78" localSheetId="4">#REF!</definedName>
    <definedName name="Graph78" localSheetId="5">#REF!</definedName>
    <definedName name="Graph78" localSheetId="6">#REF!</definedName>
    <definedName name="Graph78" localSheetId="3">#REF!</definedName>
    <definedName name="Graph78">#REF!</definedName>
    <definedName name="Graph80" localSheetId="0">#REF!</definedName>
    <definedName name="Graph80" localSheetId="2">#REF!</definedName>
    <definedName name="Graph80" localSheetId="4">#REF!</definedName>
    <definedName name="Graph80" localSheetId="5">#REF!</definedName>
    <definedName name="Graph80" localSheetId="6">#REF!</definedName>
    <definedName name="Graph80" localSheetId="3">#REF!</definedName>
    <definedName name="Graph80">#REF!</definedName>
    <definedName name="Graph83" localSheetId="0">#REF!</definedName>
    <definedName name="Graph83" localSheetId="2">#REF!</definedName>
    <definedName name="Graph83" localSheetId="4">#REF!</definedName>
    <definedName name="Graph83" localSheetId="5">#REF!</definedName>
    <definedName name="Graph83" localSheetId="6">#REF!</definedName>
    <definedName name="Graph83" localSheetId="3">#REF!</definedName>
    <definedName name="Graph83">#REF!</definedName>
    <definedName name="Graph9" localSheetId="0">#REF!</definedName>
    <definedName name="Graph9" localSheetId="2">#REF!</definedName>
    <definedName name="Graph9" localSheetId="4">#REF!</definedName>
    <definedName name="Graph9" localSheetId="5">#REF!</definedName>
    <definedName name="Graph9" localSheetId="6">#REF!</definedName>
    <definedName name="Graph9" localSheetId="3">#REF!</definedName>
    <definedName name="Graph9">#REF!</definedName>
    <definedName name="Graph95" localSheetId="0">#REF!</definedName>
    <definedName name="Graph95" localSheetId="2">#REF!</definedName>
    <definedName name="Graph95" localSheetId="4">#REF!</definedName>
    <definedName name="Graph95" localSheetId="5">#REF!</definedName>
    <definedName name="Graph95" localSheetId="6">#REF!</definedName>
    <definedName name="Graph95" localSheetId="3">#REF!</definedName>
    <definedName name="Graph95">#REF!</definedName>
    <definedName name="_xlnm.Print_Area" localSheetId="2">①感染症予防管理シート!$B$1:$M$282</definedName>
    <definedName name="_xlnm.Print_Area" localSheetId="4">'②月次防災防犯衛生管理（施設様用）'!$A$1:$G$28</definedName>
    <definedName name="_xlnm.Print_Area" localSheetId="5">'③新たな取り組みについて（施設様用）'!$A$1:$F$37</definedName>
    <definedName name="_xlnm.Print_Area" localSheetId="3">緊急時対応!$B$1:$T$36</definedName>
    <definedName name="_xlnm.Print_Titles" localSheetId="2">①感染症予防管理シート!$21:$21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5" l="1"/>
  <c r="F12" i="5"/>
  <c r="T22" i="5"/>
  <c r="M22" i="5" l="1"/>
  <c r="S22" i="5" s="1"/>
  <c r="M40" i="5"/>
  <c r="M41" i="5"/>
  <c r="N41" i="5" l="1"/>
  <c r="S41" i="5"/>
  <c r="N40" i="5"/>
  <c r="P40" i="5" s="1"/>
  <c r="S40" i="5"/>
  <c r="U40" i="5" s="1"/>
  <c r="N22" i="5"/>
  <c r="U22" i="5"/>
  <c r="P20" i="8"/>
  <c r="P24" i="8"/>
  <c r="P28" i="8"/>
  <c r="P32" i="8"/>
  <c r="P36" i="8"/>
  <c r="P69" i="8"/>
  <c r="P68" i="8" s="1"/>
  <c r="G1" i="5"/>
  <c r="D24" i="8" l="1"/>
  <c r="E24" i="8" s="1"/>
  <c r="O22" i="5" l="1"/>
  <c r="M281" i="5"/>
  <c r="S281" i="5" s="1"/>
  <c r="M280" i="5"/>
  <c r="S280" i="5" s="1"/>
  <c r="M279" i="5"/>
  <c r="S279" i="5" s="1"/>
  <c r="M278" i="5"/>
  <c r="S278" i="5" s="1"/>
  <c r="M277" i="5"/>
  <c r="S277" i="5" s="1"/>
  <c r="M276" i="5"/>
  <c r="S276" i="5" s="1"/>
  <c r="M275" i="5"/>
  <c r="S275" i="5" s="1"/>
  <c r="M274" i="5"/>
  <c r="S274" i="5" s="1"/>
  <c r="M273" i="5"/>
  <c r="S273" i="5" s="1"/>
  <c r="M272" i="5"/>
  <c r="S272" i="5" s="1"/>
  <c r="M271" i="5"/>
  <c r="S271" i="5" s="1"/>
  <c r="M270" i="5"/>
  <c r="S270" i="5" s="1"/>
  <c r="M269" i="5"/>
  <c r="S269" i="5" s="1"/>
  <c r="M268" i="5"/>
  <c r="S268" i="5" s="1"/>
  <c r="M267" i="5"/>
  <c r="S267" i="5" s="1"/>
  <c r="M266" i="5"/>
  <c r="S266" i="5" s="1"/>
  <c r="M265" i="5"/>
  <c r="S265" i="5" s="1"/>
  <c r="M264" i="5"/>
  <c r="S264" i="5" s="1"/>
  <c r="M263" i="5"/>
  <c r="S263" i="5" s="1"/>
  <c r="M262" i="5"/>
  <c r="S262" i="5" s="1"/>
  <c r="M261" i="5"/>
  <c r="S261" i="5" s="1"/>
  <c r="M260" i="5"/>
  <c r="S260" i="5" s="1"/>
  <c r="M259" i="5"/>
  <c r="S259" i="5" s="1"/>
  <c r="M258" i="5"/>
  <c r="S258" i="5" s="1"/>
  <c r="M257" i="5"/>
  <c r="S257" i="5" s="1"/>
  <c r="M256" i="5"/>
  <c r="S256" i="5" s="1"/>
  <c r="M255" i="5"/>
  <c r="S255" i="5" s="1"/>
  <c r="M254" i="5"/>
  <c r="S254" i="5" s="1"/>
  <c r="M253" i="5"/>
  <c r="S253" i="5" s="1"/>
  <c r="M252" i="5"/>
  <c r="S252" i="5" s="1"/>
  <c r="M251" i="5"/>
  <c r="S251" i="5" s="1"/>
  <c r="M250" i="5"/>
  <c r="S250" i="5" s="1"/>
  <c r="M249" i="5"/>
  <c r="S249" i="5" s="1"/>
  <c r="M248" i="5"/>
  <c r="S248" i="5" s="1"/>
  <c r="M247" i="5"/>
  <c r="S247" i="5" s="1"/>
  <c r="M246" i="5"/>
  <c r="S246" i="5" s="1"/>
  <c r="M245" i="5"/>
  <c r="S245" i="5" s="1"/>
  <c r="M244" i="5"/>
  <c r="S244" i="5" s="1"/>
  <c r="M243" i="5"/>
  <c r="S243" i="5" s="1"/>
  <c r="M242" i="5"/>
  <c r="S242" i="5" s="1"/>
  <c r="M241" i="5"/>
  <c r="S241" i="5" s="1"/>
  <c r="M240" i="5"/>
  <c r="S240" i="5" s="1"/>
  <c r="M239" i="5"/>
  <c r="S239" i="5" s="1"/>
  <c r="M238" i="5"/>
  <c r="S238" i="5" s="1"/>
  <c r="M237" i="5"/>
  <c r="S237" i="5" s="1"/>
  <c r="M236" i="5"/>
  <c r="S236" i="5" s="1"/>
  <c r="M235" i="5"/>
  <c r="S235" i="5" s="1"/>
  <c r="M234" i="5"/>
  <c r="S234" i="5" s="1"/>
  <c r="M233" i="5"/>
  <c r="S233" i="5" s="1"/>
  <c r="M232" i="5"/>
  <c r="S232" i="5" s="1"/>
  <c r="M231" i="5"/>
  <c r="S231" i="5" s="1"/>
  <c r="M230" i="5"/>
  <c r="S230" i="5" s="1"/>
  <c r="M229" i="5"/>
  <c r="S229" i="5" s="1"/>
  <c r="M228" i="5"/>
  <c r="S228" i="5" s="1"/>
  <c r="M227" i="5"/>
  <c r="S227" i="5" s="1"/>
  <c r="M226" i="5"/>
  <c r="S226" i="5" s="1"/>
  <c r="M225" i="5"/>
  <c r="S225" i="5" s="1"/>
  <c r="M224" i="5"/>
  <c r="S224" i="5" s="1"/>
  <c r="M223" i="5"/>
  <c r="S223" i="5" s="1"/>
  <c r="M222" i="5"/>
  <c r="S222" i="5" s="1"/>
  <c r="M221" i="5"/>
  <c r="S221" i="5" s="1"/>
  <c r="M220" i="5"/>
  <c r="S220" i="5" s="1"/>
  <c r="M219" i="5"/>
  <c r="S219" i="5" s="1"/>
  <c r="M218" i="5"/>
  <c r="S218" i="5" s="1"/>
  <c r="M217" i="5"/>
  <c r="S217" i="5" s="1"/>
  <c r="M216" i="5"/>
  <c r="S216" i="5" s="1"/>
  <c r="M215" i="5"/>
  <c r="S215" i="5" s="1"/>
  <c r="M214" i="5"/>
  <c r="S214" i="5" s="1"/>
  <c r="M213" i="5"/>
  <c r="S213" i="5" s="1"/>
  <c r="M212" i="5"/>
  <c r="S212" i="5" s="1"/>
  <c r="M211" i="5"/>
  <c r="S211" i="5" s="1"/>
  <c r="M210" i="5"/>
  <c r="S210" i="5" s="1"/>
  <c r="M209" i="5"/>
  <c r="S209" i="5" s="1"/>
  <c r="M208" i="5"/>
  <c r="S208" i="5" s="1"/>
  <c r="M207" i="5"/>
  <c r="S207" i="5" s="1"/>
  <c r="M206" i="5"/>
  <c r="S206" i="5" s="1"/>
  <c r="M205" i="5"/>
  <c r="S205" i="5" s="1"/>
  <c r="M204" i="5"/>
  <c r="S204" i="5" s="1"/>
  <c r="M203" i="5"/>
  <c r="S203" i="5" s="1"/>
  <c r="M202" i="5"/>
  <c r="S202" i="5" s="1"/>
  <c r="M201" i="5"/>
  <c r="S201" i="5" s="1"/>
  <c r="M200" i="5"/>
  <c r="S200" i="5" s="1"/>
  <c r="M199" i="5"/>
  <c r="S199" i="5" s="1"/>
  <c r="M198" i="5"/>
  <c r="S198" i="5" s="1"/>
  <c r="M197" i="5"/>
  <c r="S197" i="5" s="1"/>
  <c r="M196" i="5"/>
  <c r="S196" i="5" s="1"/>
  <c r="M195" i="5"/>
  <c r="S195" i="5" s="1"/>
  <c r="M194" i="5"/>
  <c r="S194" i="5" s="1"/>
  <c r="M193" i="5"/>
  <c r="S193" i="5" s="1"/>
  <c r="M192" i="5"/>
  <c r="S192" i="5" s="1"/>
  <c r="M191" i="5"/>
  <c r="S191" i="5" s="1"/>
  <c r="M190" i="5"/>
  <c r="S190" i="5" s="1"/>
  <c r="M189" i="5"/>
  <c r="S189" i="5" s="1"/>
  <c r="M188" i="5"/>
  <c r="S188" i="5" s="1"/>
  <c r="M187" i="5"/>
  <c r="S187" i="5" s="1"/>
  <c r="M186" i="5"/>
  <c r="S186" i="5" s="1"/>
  <c r="M185" i="5"/>
  <c r="S185" i="5" s="1"/>
  <c r="M184" i="5"/>
  <c r="S184" i="5" s="1"/>
  <c r="M183" i="5"/>
  <c r="S183" i="5" s="1"/>
  <c r="M182" i="5"/>
  <c r="S182" i="5" s="1"/>
  <c r="M181" i="5"/>
  <c r="S181" i="5" s="1"/>
  <c r="M180" i="5"/>
  <c r="S180" i="5" s="1"/>
  <c r="M179" i="5"/>
  <c r="S179" i="5" s="1"/>
  <c r="M178" i="5"/>
  <c r="S178" i="5" s="1"/>
  <c r="M177" i="5"/>
  <c r="S177" i="5" s="1"/>
  <c r="M176" i="5"/>
  <c r="S176" i="5" s="1"/>
  <c r="M175" i="5"/>
  <c r="S175" i="5" s="1"/>
  <c r="M174" i="5"/>
  <c r="S174" i="5" s="1"/>
  <c r="M173" i="5"/>
  <c r="S173" i="5" s="1"/>
  <c r="M172" i="5"/>
  <c r="S172" i="5" s="1"/>
  <c r="M171" i="5"/>
  <c r="S171" i="5" s="1"/>
  <c r="M170" i="5"/>
  <c r="S170" i="5" s="1"/>
  <c r="M169" i="5"/>
  <c r="S169" i="5" s="1"/>
  <c r="M168" i="5"/>
  <c r="S168" i="5" s="1"/>
  <c r="M167" i="5"/>
  <c r="S167" i="5" s="1"/>
  <c r="M166" i="5"/>
  <c r="S166" i="5" s="1"/>
  <c r="M165" i="5"/>
  <c r="S165" i="5" s="1"/>
  <c r="M164" i="5"/>
  <c r="S164" i="5" s="1"/>
  <c r="M163" i="5"/>
  <c r="S163" i="5" s="1"/>
  <c r="M162" i="5"/>
  <c r="S162" i="5" s="1"/>
  <c r="M161" i="5"/>
  <c r="S161" i="5" s="1"/>
  <c r="M160" i="5"/>
  <c r="S160" i="5" s="1"/>
  <c r="M159" i="5"/>
  <c r="S159" i="5" s="1"/>
  <c r="M158" i="5"/>
  <c r="S158" i="5" s="1"/>
  <c r="M157" i="5"/>
  <c r="S157" i="5" s="1"/>
  <c r="M156" i="5"/>
  <c r="S156" i="5" s="1"/>
  <c r="M155" i="5"/>
  <c r="S155" i="5" s="1"/>
  <c r="M154" i="5"/>
  <c r="S154" i="5" s="1"/>
  <c r="M153" i="5"/>
  <c r="S153" i="5" s="1"/>
  <c r="M152" i="5"/>
  <c r="S152" i="5" s="1"/>
  <c r="M151" i="5"/>
  <c r="S151" i="5" s="1"/>
  <c r="M150" i="5"/>
  <c r="S150" i="5" s="1"/>
  <c r="M149" i="5"/>
  <c r="S149" i="5" s="1"/>
  <c r="M148" i="5"/>
  <c r="S148" i="5" s="1"/>
  <c r="M147" i="5"/>
  <c r="S147" i="5" s="1"/>
  <c r="M146" i="5"/>
  <c r="S146" i="5" s="1"/>
  <c r="M145" i="5"/>
  <c r="S145" i="5" s="1"/>
  <c r="M144" i="5"/>
  <c r="S144" i="5" s="1"/>
  <c r="M143" i="5"/>
  <c r="S143" i="5" s="1"/>
  <c r="M142" i="5"/>
  <c r="S142" i="5" s="1"/>
  <c r="M141" i="5"/>
  <c r="S141" i="5" s="1"/>
  <c r="M140" i="5"/>
  <c r="S140" i="5" s="1"/>
  <c r="M139" i="5"/>
  <c r="S139" i="5" s="1"/>
  <c r="M138" i="5"/>
  <c r="S138" i="5" s="1"/>
  <c r="M137" i="5"/>
  <c r="S137" i="5" s="1"/>
  <c r="M136" i="5"/>
  <c r="S136" i="5" s="1"/>
  <c r="M135" i="5"/>
  <c r="S135" i="5" s="1"/>
  <c r="M134" i="5"/>
  <c r="S134" i="5" s="1"/>
  <c r="M133" i="5"/>
  <c r="S133" i="5" s="1"/>
  <c r="M132" i="5"/>
  <c r="S132" i="5" s="1"/>
  <c r="M131" i="5"/>
  <c r="S131" i="5" s="1"/>
  <c r="M130" i="5"/>
  <c r="S130" i="5" s="1"/>
  <c r="M129" i="5"/>
  <c r="S129" i="5" s="1"/>
  <c r="M128" i="5"/>
  <c r="S128" i="5" s="1"/>
  <c r="M127" i="5"/>
  <c r="S127" i="5" s="1"/>
  <c r="M126" i="5"/>
  <c r="S126" i="5" s="1"/>
  <c r="M125" i="5"/>
  <c r="S125" i="5" s="1"/>
  <c r="M124" i="5"/>
  <c r="S124" i="5" s="1"/>
  <c r="M123" i="5"/>
  <c r="S123" i="5" s="1"/>
  <c r="M122" i="5"/>
  <c r="S122" i="5" s="1"/>
  <c r="M121" i="5"/>
  <c r="S121" i="5" s="1"/>
  <c r="M120" i="5"/>
  <c r="S120" i="5" s="1"/>
  <c r="M119" i="5"/>
  <c r="S119" i="5" s="1"/>
  <c r="M118" i="5"/>
  <c r="S118" i="5" s="1"/>
  <c r="M117" i="5"/>
  <c r="S117" i="5" s="1"/>
  <c r="M116" i="5"/>
  <c r="S116" i="5" s="1"/>
  <c r="M115" i="5"/>
  <c r="S115" i="5" s="1"/>
  <c r="M114" i="5"/>
  <c r="S114" i="5" s="1"/>
  <c r="M113" i="5"/>
  <c r="S113" i="5" s="1"/>
  <c r="M112" i="5"/>
  <c r="S112" i="5" s="1"/>
  <c r="M111" i="5"/>
  <c r="S111" i="5" s="1"/>
  <c r="M110" i="5"/>
  <c r="S110" i="5" s="1"/>
  <c r="M109" i="5"/>
  <c r="S109" i="5" s="1"/>
  <c r="M108" i="5"/>
  <c r="S108" i="5" s="1"/>
  <c r="M107" i="5"/>
  <c r="S107" i="5" s="1"/>
  <c r="M106" i="5"/>
  <c r="S106" i="5" s="1"/>
  <c r="M105" i="5"/>
  <c r="S105" i="5" s="1"/>
  <c r="M104" i="5"/>
  <c r="S104" i="5" s="1"/>
  <c r="M103" i="5"/>
  <c r="S103" i="5" s="1"/>
  <c r="M102" i="5"/>
  <c r="S102" i="5" s="1"/>
  <c r="M101" i="5"/>
  <c r="S101" i="5" s="1"/>
  <c r="M100" i="5"/>
  <c r="S100" i="5" s="1"/>
  <c r="M99" i="5"/>
  <c r="S99" i="5" s="1"/>
  <c r="M98" i="5"/>
  <c r="S98" i="5" s="1"/>
  <c r="M97" i="5"/>
  <c r="S97" i="5" s="1"/>
  <c r="M96" i="5"/>
  <c r="S96" i="5" s="1"/>
  <c r="M95" i="5"/>
  <c r="S95" i="5" s="1"/>
  <c r="M94" i="5"/>
  <c r="S94" i="5" s="1"/>
  <c r="M93" i="5"/>
  <c r="S93" i="5" s="1"/>
  <c r="M92" i="5"/>
  <c r="S92" i="5" s="1"/>
  <c r="M91" i="5"/>
  <c r="S91" i="5" s="1"/>
  <c r="M90" i="5"/>
  <c r="S90" i="5" s="1"/>
  <c r="M89" i="5"/>
  <c r="S89" i="5" s="1"/>
  <c r="M88" i="5"/>
  <c r="S88" i="5" s="1"/>
  <c r="M87" i="5"/>
  <c r="S87" i="5" s="1"/>
  <c r="M86" i="5"/>
  <c r="S86" i="5" s="1"/>
  <c r="M85" i="5"/>
  <c r="S85" i="5" s="1"/>
  <c r="M84" i="5"/>
  <c r="S84" i="5" s="1"/>
  <c r="M83" i="5"/>
  <c r="S83" i="5" s="1"/>
  <c r="M82" i="5"/>
  <c r="S82" i="5" s="1"/>
  <c r="M81" i="5"/>
  <c r="S81" i="5" s="1"/>
  <c r="M80" i="5"/>
  <c r="S80" i="5" s="1"/>
  <c r="M79" i="5"/>
  <c r="S79" i="5" s="1"/>
  <c r="M78" i="5"/>
  <c r="S78" i="5" s="1"/>
  <c r="M77" i="5"/>
  <c r="S77" i="5" s="1"/>
  <c r="M76" i="5"/>
  <c r="S76" i="5" s="1"/>
  <c r="M75" i="5"/>
  <c r="S75" i="5" s="1"/>
  <c r="M74" i="5"/>
  <c r="S74" i="5" s="1"/>
  <c r="M73" i="5"/>
  <c r="S73" i="5" s="1"/>
  <c r="M72" i="5"/>
  <c r="S72" i="5" s="1"/>
  <c r="M71" i="5"/>
  <c r="S71" i="5" s="1"/>
  <c r="M70" i="5"/>
  <c r="S70" i="5" s="1"/>
  <c r="M69" i="5"/>
  <c r="S69" i="5" s="1"/>
  <c r="M68" i="5"/>
  <c r="S68" i="5" s="1"/>
  <c r="M67" i="5"/>
  <c r="S67" i="5" s="1"/>
  <c r="M66" i="5"/>
  <c r="S66" i="5" s="1"/>
  <c r="M65" i="5"/>
  <c r="S65" i="5" s="1"/>
  <c r="M64" i="5"/>
  <c r="S64" i="5" s="1"/>
  <c r="M63" i="5"/>
  <c r="S63" i="5" s="1"/>
  <c r="M62" i="5"/>
  <c r="S62" i="5" s="1"/>
  <c r="M61" i="5"/>
  <c r="S61" i="5" s="1"/>
  <c r="M60" i="5"/>
  <c r="S60" i="5" s="1"/>
  <c r="M59" i="5"/>
  <c r="S59" i="5" s="1"/>
  <c r="M58" i="5"/>
  <c r="S58" i="5" s="1"/>
  <c r="M57" i="5"/>
  <c r="S57" i="5" s="1"/>
  <c r="M56" i="5"/>
  <c r="S56" i="5" s="1"/>
  <c r="M55" i="5"/>
  <c r="S55" i="5" s="1"/>
  <c r="M54" i="5"/>
  <c r="S54" i="5" s="1"/>
  <c r="M53" i="5"/>
  <c r="S53" i="5" s="1"/>
  <c r="M52" i="5"/>
  <c r="S52" i="5" s="1"/>
  <c r="M51" i="5"/>
  <c r="S51" i="5" s="1"/>
  <c r="M50" i="5"/>
  <c r="S50" i="5" s="1"/>
  <c r="M49" i="5"/>
  <c r="S49" i="5" s="1"/>
  <c r="M48" i="5"/>
  <c r="S48" i="5" s="1"/>
  <c r="M47" i="5"/>
  <c r="S47" i="5" s="1"/>
  <c r="M46" i="5"/>
  <c r="S46" i="5" s="1"/>
  <c r="M45" i="5"/>
  <c r="S45" i="5" s="1"/>
  <c r="M44" i="5"/>
  <c r="S44" i="5" s="1"/>
  <c r="M43" i="5"/>
  <c r="S43" i="5" s="1"/>
  <c r="M42" i="5"/>
  <c r="S42" i="5" s="1"/>
  <c r="M39" i="5"/>
  <c r="S39" i="5" s="1"/>
  <c r="M38" i="5"/>
  <c r="S38" i="5" s="1"/>
  <c r="M37" i="5"/>
  <c r="S37" i="5" s="1"/>
  <c r="M36" i="5"/>
  <c r="S36" i="5" s="1"/>
  <c r="M35" i="5"/>
  <c r="S35" i="5" s="1"/>
  <c r="M34" i="5"/>
  <c r="S34" i="5" s="1"/>
  <c r="M33" i="5"/>
  <c r="S33" i="5" s="1"/>
  <c r="M32" i="5"/>
  <c r="S32" i="5" s="1"/>
  <c r="M31" i="5"/>
  <c r="S31" i="5" s="1"/>
  <c r="M30" i="5"/>
  <c r="S30" i="5" s="1"/>
  <c r="M29" i="5"/>
  <c r="S29" i="5" s="1"/>
  <c r="M28" i="5"/>
  <c r="S28" i="5" s="1"/>
  <c r="M27" i="5"/>
  <c r="S27" i="5" s="1"/>
  <c r="M26" i="5"/>
  <c r="S26" i="5" s="1"/>
  <c r="M25" i="5"/>
  <c r="S25" i="5" s="1"/>
  <c r="M24" i="5"/>
  <c r="M23" i="5"/>
  <c r="N23" i="5" l="1"/>
  <c r="S23" i="5"/>
  <c r="N24" i="5"/>
  <c r="S24" i="5"/>
  <c r="W9" i="5"/>
  <c r="T242" i="5" l="1"/>
  <c r="O242" i="5"/>
  <c r="O105" i="5"/>
  <c r="T105" i="5"/>
  <c r="T104" i="5"/>
  <c r="O104" i="5"/>
  <c r="T275" i="5"/>
  <c r="O275" i="5"/>
  <c r="N275" i="5"/>
  <c r="N105" i="5"/>
  <c r="N104" i="5"/>
  <c r="U105" i="5" l="1"/>
  <c r="P105" i="5"/>
  <c r="U104" i="5"/>
  <c r="P104" i="5"/>
  <c r="U275" i="5"/>
  <c r="P275" i="5"/>
  <c r="T9" i="5" l="1"/>
  <c r="O281" i="5" l="1"/>
  <c r="O280" i="5"/>
  <c r="O279" i="5"/>
  <c r="O278" i="5"/>
  <c r="O277" i="5"/>
  <c r="O276" i="5"/>
  <c r="O274" i="5"/>
  <c r="O273" i="5"/>
  <c r="O272" i="5"/>
  <c r="O271" i="5"/>
  <c r="O270" i="5"/>
  <c r="O269" i="5"/>
  <c r="O268" i="5"/>
  <c r="O267" i="5"/>
  <c r="O266" i="5"/>
  <c r="O265" i="5"/>
  <c r="O264" i="5"/>
  <c r="O263" i="5"/>
  <c r="O262" i="5"/>
  <c r="O261" i="5"/>
  <c r="O260" i="5"/>
  <c r="O259" i="5"/>
  <c r="O258" i="5"/>
  <c r="O257" i="5"/>
  <c r="O256" i="5"/>
  <c r="O255" i="5"/>
  <c r="O254" i="5"/>
  <c r="O253" i="5"/>
  <c r="O252" i="5"/>
  <c r="O251" i="5"/>
  <c r="O250" i="5"/>
  <c r="O249" i="5"/>
  <c r="O248" i="5"/>
  <c r="O247" i="5"/>
  <c r="O246" i="5"/>
  <c r="O245" i="5"/>
  <c r="O244" i="5"/>
  <c r="O243" i="5"/>
  <c r="O241" i="5"/>
  <c r="O240" i="5"/>
  <c r="O239" i="5"/>
  <c r="O238" i="5"/>
  <c r="O237" i="5"/>
  <c r="O236" i="5"/>
  <c r="O235" i="5"/>
  <c r="O234" i="5"/>
  <c r="O233" i="5"/>
  <c r="O232" i="5"/>
  <c r="O231" i="5"/>
  <c r="O230" i="5"/>
  <c r="O229" i="5"/>
  <c r="O228" i="5"/>
  <c r="O227" i="5"/>
  <c r="O226" i="5"/>
  <c r="O225" i="5"/>
  <c r="O224" i="5"/>
  <c r="O223" i="5"/>
  <c r="O222" i="5"/>
  <c r="O221" i="5"/>
  <c r="O220" i="5"/>
  <c r="O219" i="5"/>
  <c r="O218" i="5"/>
  <c r="O217" i="5"/>
  <c r="O216" i="5"/>
  <c r="O215" i="5"/>
  <c r="O214" i="5"/>
  <c r="O213" i="5"/>
  <c r="O212" i="5"/>
  <c r="O211" i="5"/>
  <c r="O210" i="5"/>
  <c r="O209" i="5"/>
  <c r="O208" i="5"/>
  <c r="O207" i="5"/>
  <c r="O206" i="5"/>
  <c r="O205" i="5"/>
  <c r="O204" i="5"/>
  <c r="O203" i="5"/>
  <c r="O202" i="5"/>
  <c r="O201" i="5"/>
  <c r="O200" i="5"/>
  <c r="O199" i="5"/>
  <c r="O198" i="5"/>
  <c r="O197" i="5"/>
  <c r="O196" i="5"/>
  <c r="O195" i="5"/>
  <c r="O194" i="5"/>
  <c r="O193" i="5"/>
  <c r="O192" i="5"/>
  <c r="O191" i="5"/>
  <c r="O190" i="5"/>
  <c r="O189" i="5"/>
  <c r="O188" i="5"/>
  <c r="O187" i="5"/>
  <c r="O186" i="5"/>
  <c r="O185" i="5"/>
  <c r="O184" i="5"/>
  <c r="O183" i="5"/>
  <c r="O182" i="5"/>
  <c r="O181" i="5"/>
  <c r="O180" i="5"/>
  <c r="O179" i="5"/>
  <c r="O178" i="5"/>
  <c r="O177" i="5"/>
  <c r="O176" i="5"/>
  <c r="O175" i="5"/>
  <c r="O174" i="5"/>
  <c r="O173" i="5"/>
  <c r="O172" i="5"/>
  <c r="O171" i="5"/>
  <c r="O170" i="5"/>
  <c r="O169" i="5"/>
  <c r="O168" i="5"/>
  <c r="O167" i="5"/>
  <c r="O166" i="5"/>
  <c r="O165" i="5"/>
  <c r="O164" i="5"/>
  <c r="O163" i="5"/>
  <c r="O162" i="5"/>
  <c r="O161" i="5"/>
  <c r="O160" i="5"/>
  <c r="O159" i="5"/>
  <c r="O158" i="5"/>
  <c r="O157" i="5"/>
  <c r="O156" i="5"/>
  <c r="O155" i="5"/>
  <c r="O154" i="5"/>
  <c r="O153" i="5"/>
  <c r="O152" i="5"/>
  <c r="O151" i="5"/>
  <c r="O150" i="5"/>
  <c r="O149" i="5"/>
  <c r="O148" i="5"/>
  <c r="O147" i="5"/>
  <c r="O146" i="5"/>
  <c r="O145" i="5"/>
  <c r="O144" i="5"/>
  <c r="O143" i="5"/>
  <c r="O142" i="5"/>
  <c r="O141" i="5"/>
  <c r="O140" i="5"/>
  <c r="O139" i="5"/>
  <c r="O138" i="5"/>
  <c r="O137" i="5"/>
  <c r="O136" i="5"/>
  <c r="O135" i="5"/>
  <c r="O134" i="5"/>
  <c r="O133" i="5"/>
  <c r="O132" i="5"/>
  <c r="O131" i="5"/>
  <c r="O130" i="5"/>
  <c r="O129" i="5"/>
  <c r="O128" i="5"/>
  <c r="O127" i="5"/>
  <c r="O126" i="5"/>
  <c r="O125" i="5"/>
  <c r="O124" i="5"/>
  <c r="O123" i="5"/>
  <c r="O122" i="5"/>
  <c r="O121" i="5"/>
  <c r="O120" i="5"/>
  <c r="O119" i="5"/>
  <c r="O118" i="5"/>
  <c r="O117" i="5"/>
  <c r="O116" i="5"/>
  <c r="O115" i="5"/>
  <c r="O114" i="5"/>
  <c r="O113" i="5"/>
  <c r="O112" i="5"/>
  <c r="O111" i="5"/>
  <c r="O110" i="5"/>
  <c r="O109" i="5"/>
  <c r="O108" i="5"/>
  <c r="O107" i="5"/>
  <c r="O106" i="5"/>
  <c r="O103" i="5"/>
  <c r="O102" i="5"/>
  <c r="O101" i="5"/>
  <c r="O100" i="5"/>
  <c r="O99"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T281" i="5"/>
  <c r="T280" i="5"/>
  <c r="T279" i="5"/>
  <c r="T278" i="5"/>
  <c r="T277" i="5"/>
  <c r="T276" i="5"/>
  <c r="T274" i="5"/>
  <c r="T273" i="5"/>
  <c r="T272" i="5"/>
  <c r="T271" i="5"/>
  <c r="T270" i="5"/>
  <c r="T269" i="5"/>
  <c r="T268" i="5"/>
  <c r="T267" i="5"/>
  <c r="T266" i="5"/>
  <c r="T265" i="5"/>
  <c r="T264" i="5"/>
  <c r="T263" i="5"/>
  <c r="T262" i="5"/>
  <c r="T261" i="5"/>
  <c r="T260" i="5"/>
  <c r="T259" i="5"/>
  <c r="T258" i="5"/>
  <c r="T257" i="5"/>
  <c r="T256" i="5"/>
  <c r="T255" i="5"/>
  <c r="T254" i="5"/>
  <c r="T253" i="5"/>
  <c r="T252" i="5"/>
  <c r="T251" i="5"/>
  <c r="T250" i="5"/>
  <c r="T249" i="5"/>
  <c r="T248" i="5"/>
  <c r="T247" i="5"/>
  <c r="T246" i="5"/>
  <c r="T245" i="5"/>
  <c r="T244" i="5"/>
  <c r="T243" i="5"/>
  <c r="T241" i="5"/>
  <c r="T240" i="5"/>
  <c r="T239" i="5"/>
  <c r="T238" i="5"/>
  <c r="T237" i="5"/>
  <c r="T236" i="5"/>
  <c r="T235" i="5"/>
  <c r="T234" i="5"/>
  <c r="T233" i="5"/>
  <c r="T232" i="5"/>
  <c r="T231" i="5"/>
  <c r="T230" i="5"/>
  <c r="T229" i="5"/>
  <c r="T228" i="5"/>
  <c r="T227" i="5"/>
  <c r="T226" i="5"/>
  <c r="T225" i="5"/>
  <c r="T224" i="5"/>
  <c r="T223" i="5"/>
  <c r="T222" i="5"/>
  <c r="T221" i="5"/>
  <c r="T220" i="5"/>
  <c r="T219" i="5"/>
  <c r="T218" i="5"/>
  <c r="T217" i="5"/>
  <c r="T216" i="5"/>
  <c r="T215" i="5"/>
  <c r="T214" i="5"/>
  <c r="T213" i="5"/>
  <c r="T212" i="5"/>
  <c r="T211" i="5"/>
  <c r="T210" i="5"/>
  <c r="T209" i="5"/>
  <c r="T208" i="5"/>
  <c r="T207" i="5"/>
  <c r="T206" i="5"/>
  <c r="T205" i="5"/>
  <c r="T204" i="5"/>
  <c r="T203" i="5"/>
  <c r="T202" i="5"/>
  <c r="T201" i="5"/>
  <c r="T200" i="5"/>
  <c r="T199" i="5"/>
  <c r="T198" i="5"/>
  <c r="T197" i="5"/>
  <c r="T196" i="5"/>
  <c r="T195" i="5"/>
  <c r="T194" i="5"/>
  <c r="T193" i="5"/>
  <c r="T192" i="5"/>
  <c r="T191" i="5"/>
  <c r="T190" i="5"/>
  <c r="T189" i="5"/>
  <c r="T188" i="5"/>
  <c r="T187" i="5"/>
  <c r="T186" i="5"/>
  <c r="T185" i="5"/>
  <c r="T184" i="5"/>
  <c r="T183" i="5"/>
  <c r="T182" i="5"/>
  <c r="T181" i="5"/>
  <c r="T180" i="5"/>
  <c r="T179" i="5"/>
  <c r="T178" i="5"/>
  <c r="T177" i="5"/>
  <c r="T176" i="5"/>
  <c r="T175" i="5"/>
  <c r="T174" i="5"/>
  <c r="T173" i="5"/>
  <c r="T172" i="5"/>
  <c r="T171" i="5"/>
  <c r="T170" i="5"/>
  <c r="T169" i="5"/>
  <c r="T168" i="5"/>
  <c r="T167" i="5"/>
  <c r="T166" i="5"/>
  <c r="T165" i="5"/>
  <c r="T164" i="5"/>
  <c r="T163" i="5"/>
  <c r="T162" i="5"/>
  <c r="T161" i="5"/>
  <c r="T160" i="5"/>
  <c r="T159" i="5"/>
  <c r="T158" i="5"/>
  <c r="T157" i="5"/>
  <c r="T156" i="5"/>
  <c r="T155" i="5"/>
  <c r="T154" i="5"/>
  <c r="T153" i="5"/>
  <c r="T152" i="5"/>
  <c r="T151" i="5"/>
  <c r="T150" i="5"/>
  <c r="T149" i="5"/>
  <c r="T148" i="5"/>
  <c r="T147" i="5"/>
  <c r="T146" i="5"/>
  <c r="T145" i="5"/>
  <c r="T144" i="5"/>
  <c r="T143" i="5"/>
  <c r="T142" i="5"/>
  <c r="T141" i="5"/>
  <c r="T140" i="5"/>
  <c r="T139" i="5"/>
  <c r="T138" i="5"/>
  <c r="T137" i="5"/>
  <c r="T136" i="5"/>
  <c r="T135" i="5"/>
  <c r="T134" i="5"/>
  <c r="T133" i="5"/>
  <c r="T132" i="5"/>
  <c r="T131" i="5"/>
  <c r="T130" i="5"/>
  <c r="T129" i="5"/>
  <c r="T128" i="5"/>
  <c r="T127" i="5"/>
  <c r="T126" i="5"/>
  <c r="T125" i="5"/>
  <c r="T124" i="5"/>
  <c r="T123" i="5"/>
  <c r="T122" i="5"/>
  <c r="T121" i="5"/>
  <c r="T120" i="5"/>
  <c r="T119" i="5"/>
  <c r="T118" i="5"/>
  <c r="T117" i="5"/>
  <c r="T116" i="5"/>
  <c r="T115" i="5"/>
  <c r="T114" i="5"/>
  <c r="T113" i="5"/>
  <c r="T112" i="5"/>
  <c r="T111" i="5"/>
  <c r="T110" i="5"/>
  <c r="T109" i="5"/>
  <c r="T108" i="5"/>
  <c r="T107" i="5"/>
  <c r="T106" i="5"/>
  <c r="T103" i="5"/>
  <c r="T102" i="5"/>
  <c r="T101" i="5"/>
  <c r="T100" i="5"/>
  <c r="T99" i="5"/>
  <c r="T98" i="5"/>
  <c r="T97" i="5"/>
  <c r="T96" i="5"/>
  <c r="T95" i="5"/>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P22" i="5" l="1"/>
  <c r="U23" i="5"/>
  <c r="U41" i="5"/>
  <c r="U24" i="5"/>
  <c r="N225" i="5" l="1"/>
  <c r="O7" i="5"/>
  <c r="O8" i="5"/>
  <c r="O9" i="5"/>
  <c r="P225" i="5" l="1"/>
  <c r="U225" i="5"/>
  <c r="O10" i="5"/>
  <c r="E6" i="5" s="1"/>
  <c r="N92" i="5" l="1"/>
  <c r="F70" i="8"/>
  <c r="F25" i="8"/>
  <c r="F24" i="8"/>
  <c r="P42" i="8"/>
  <c r="P41" i="8" s="1"/>
  <c r="P39" i="8"/>
  <c r="P38" i="8" s="1"/>
  <c r="G24" i="8" s="1"/>
  <c r="H24" i="8" s="1"/>
  <c r="P72" i="8"/>
  <c r="P71" i="8" s="1"/>
  <c r="P92" i="5" l="1"/>
  <c r="U92" i="5"/>
  <c r="G70" i="8"/>
  <c r="F63" i="8"/>
  <c r="F64" i="8" s="1"/>
  <c r="F65" i="8" s="1"/>
  <c r="F66" i="8" s="1"/>
  <c r="F67" i="8" s="1"/>
  <c r="F68" i="8" s="1"/>
  <c r="F59" i="8"/>
  <c r="F60" i="8" s="1"/>
  <c r="F61" i="8" s="1"/>
  <c r="F62" i="8" s="1"/>
  <c r="F56" i="8"/>
  <c r="F57" i="8" s="1"/>
  <c r="F58" i="8" s="1"/>
  <c r="F54" i="8"/>
  <c r="F55" i="8" s="1"/>
  <c r="F48" i="8"/>
  <c r="F49" i="8" s="1"/>
  <c r="F50" i="8" s="1"/>
  <c r="F51" i="8" s="1"/>
  <c r="F52" i="8" s="1"/>
  <c r="F53" i="8" s="1"/>
  <c r="F45" i="8"/>
  <c r="F46" i="8" s="1"/>
  <c r="F47" i="8" s="1"/>
  <c r="F44" i="8"/>
  <c r="F42" i="8"/>
  <c r="F43" i="8" s="1"/>
  <c r="F39" i="8"/>
  <c r="F40" i="8" s="1"/>
  <c r="F41" i="8" s="1"/>
  <c r="F38" i="8"/>
  <c r="F31" i="8"/>
  <c r="F32" i="8" s="1"/>
  <c r="F33" i="8" s="1"/>
  <c r="F34" i="8" s="1"/>
  <c r="F35" i="8" s="1"/>
  <c r="F36" i="8" s="1"/>
  <c r="F37" i="8" s="1"/>
  <c r="F26" i="8"/>
  <c r="F27" i="8" s="1"/>
  <c r="F28" i="8" s="1"/>
  <c r="F29" i="8" s="1"/>
  <c r="F30" i="8" s="1"/>
  <c r="F69" i="8" l="1"/>
  <c r="E13" i="5"/>
  <c r="O84" i="8"/>
  <c r="O83" i="8"/>
  <c r="O82" i="8"/>
  <c r="O78" i="8"/>
  <c r="O81" i="8"/>
  <c r="O80" i="8"/>
  <c r="O79" i="8"/>
  <c r="O77" i="8"/>
  <c r="O76" i="8"/>
  <c r="O75" i="8"/>
  <c r="P54" i="8" l="1"/>
  <c r="P53" i="8" s="1"/>
  <c r="P51" i="8"/>
  <c r="P50" i="8" s="1"/>
  <c r="P48" i="8"/>
  <c r="P47" i="8" s="1"/>
  <c r="P45" i="8"/>
  <c r="P44" i="8" s="1"/>
  <c r="P66" i="8"/>
  <c r="P65" i="8" s="1"/>
  <c r="P63" i="8"/>
  <c r="P62" i="8" s="1"/>
  <c r="P60" i="8"/>
  <c r="P59" i="8" s="1"/>
  <c r="P57" i="8"/>
  <c r="P56" i="8" s="1"/>
  <c r="G31" i="8" l="1"/>
  <c r="G32" i="8" s="1"/>
  <c r="G33" i="8" s="1"/>
  <c r="G34" i="8" s="1"/>
  <c r="G35" i="8" s="1"/>
  <c r="G36" i="8" s="1"/>
  <c r="G37" i="8" s="1"/>
  <c r="G44" i="8"/>
  <c r="G45" i="8" s="1"/>
  <c r="G46" i="8" s="1"/>
  <c r="G47" i="8" s="1"/>
  <c r="G39" i="8"/>
  <c r="G40" i="8" s="1"/>
  <c r="G41" i="8" s="1"/>
  <c r="G48" i="8"/>
  <c r="G49" i="8" s="1"/>
  <c r="G50" i="8" s="1"/>
  <c r="G51" i="8" s="1"/>
  <c r="G52" i="8" s="1"/>
  <c r="G53" i="8" s="1"/>
  <c r="G56" i="8"/>
  <c r="G57" i="8" s="1"/>
  <c r="G58" i="8" s="1"/>
  <c r="G63" i="8"/>
  <c r="G64" i="8" s="1"/>
  <c r="G65" i="8" s="1"/>
  <c r="G66" i="8" s="1"/>
  <c r="G67" i="8" s="1"/>
  <c r="G68" i="8" s="1"/>
  <c r="G69" i="8" s="1"/>
  <c r="G25" i="8"/>
  <c r="G26" i="8" s="1"/>
  <c r="G27" i="8" s="1"/>
  <c r="G28" i="8" s="1"/>
  <c r="G29" i="8" s="1"/>
  <c r="G30" i="8" s="1"/>
  <c r="O37" i="8"/>
  <c r="G54" i="8" s="1"/>
  <c r="G55" i="8" s="1"/>
  <c r="G59" i="8" l="1"/>
  <c r="G60" i="8" s="1"/>
  <c r="G61" i="8" s="1"/>
  <c r="G62" i="8" s="1"/>
  <c r="G38" i="8"/>
  <c r="H38" i="8" s="1"/>
  <c r="G42" i="8"/>
  <c r="G43" i="8" s="1"/>
  <c r="H56" i="8"/>
  <c r="H54" i="8"/>
  <c r="H55" i="8"/>
  <c r="H48" i="8"/>
  <c r="H39" i="8"/>
  <c r="H44" i="8"/>
  <c r="H63" i="8"/>
  <c r="H59" i="8" l="1"/>
  <c r="H41" i="8"/>
  <c r="H40" i="8"/>
  <c r="H31" i="8"/>
  <c r="H45" i="8"/>
  <c r="H49" i="8"/>
  <c r="H58" i="8"/>
  <c r="H57" i="8"/>
  <c r="H60" i="8"/>
  <c r="H42" i="8"/>
  <c r="H43" i="8"/>
  <c r="H64" i="8"/>
  <c r="H62" i="8" l="1"/>
  <c r="H61" i="8"/>
  <c r="H50" i="8"/>
  <c r="H32" i="8"/>
  <c r="H47" i="8"/>
  <c r="H46" i="8"/>
  <c r="H25" i="8"/>
  <c r="H65" i="8"/>
  <c r="F2" i="2"/>
  <c r="C2" i="2"/>
  <c r="H51" i="8" l="1"/>
  <c r="H26" i="8"/>
  <c r="H33" i="8"/>
  <c r="H66" i="8"/>
  <c r="C1" i="2"/>
  <c r="H27" i="8" l="1"/>
  <c r="H34" i="8"/>
  <c r="H53" i="8"/>
  <c r="H52" i="8"/>
  <c r="H67" i="8"/>
  <c r="E4" i="2"/>
  <c r="D70" i="8"/>
  <c r="E70" i="8" s="1"/>
  <c r="D69" i="8"/>
  <c r="E69" i="8" s="1"/>
  <c r="D68" i="8"/>
  <c r="E68" i="8" s="1"/>
  <c r="D67" i="8"/>
  <c r="E67" i="8" s="1"/>
  <c r="D66" i="8"/>
  <c r="E66" i="8" s="1"/>
  <c r="D65" i="8"/>
  <c r="E65" i="8" s="1"/>
  <c r="D64" i="8"/>
  <c r="E64" i="8" s="1"/>
  <c r="D63" i="8"/>
  <c r="E63" i="8" s="1"/>
  <c r="D62" i="8"/>
  <c r="E62" i="8" s="1"/>
  <c r="D61" i="8"/>
  <c r="E61" i="8" s="1"/>
  <c r="D60" i="8"/>
  <c r="E60" i="8" s="1"/>
  <c r="D59" i="8"/>
  <c r="E59" i="8" s="1"/>
  <c r="D58" i="8"/>
  <c r="E58" i="8" s="1"/>
  <c r="D57" i="8"/>
  <c r="E57" i="8" s="1"/>
  <c r="D56" i="8"/>
  <c r="E56" i="8" s="1"/>
  <c r="D55" i="8"/>
  <c r="E55" i="8" s="1"/>
  <c r="D54" i="8"/>
  <c r="E54" i="8" s="1"/>
  <c r="D53" i="8"/>
  <c r="E53" i="8" s="1"/>
  <c r="D52" i="8"/>
  <c r="E52" i="8" s="1"/>
  <c r="D51" i="8"/>
  <c r="E51" i="8" s="1"/>
  <c r="D50" i="8"/>
  <c r="E50" i="8" s="1"/>
  <c r="D49" i="8"/>
  <c r="E49" i="8" s="1"/>
  <c r="D48" i="8"/>
  <c r="E48" i="8" s="1"/>
  <c r="D47" i="8"/>
  <c r="E47" i="8" s="1"/>
  <c r="D46" i="8"/>
  <c r="E46" i="8" s="1"/>
  <c r="D45" i="8"/>
  <c r="E45" i="8" s="1"/>
  <c r="D44" i="8"/>
  <c r="E44" i="8" s="1"/>
  <c r="D43" i="8"/>
  <c r="E43" i="8" s="1"/>
  <c r="D42" i="8"/>
  <c r="E42" i="8" s="1"/>
  <c r="D41" i="8"/>
  <c r="E41" i="8" s="1"/>
  <c r="D40" i="8"/>
  <c r="E40" i="8" s="1"/>
  <c r="D39" i="8"/>
  <c r="E39" i="8" s="1"/>
  <c r="D38" i="8"/>
  <c r="E38" i="8" s="1"/>
  <c r="D37" i="8"/>
  <c r="E37" i="8" s="1"/>
  <c r="D36" i="8"/>
  <c r="E36" i="8" s="1"/>
  <c r="D35" i="8"/>
  <c r="E35" i="8" s="1"/>
  <c r="D25" i="8"/>
  <c r="E25" i="8" s="1"/>
  <c r="D26" i="8"/>
  <c r="E26" i="8" s="1"/>
  <c r="D27" i="8"/>
  <c r="E27" i="8" s="1"/>
  <c r="D28" i="8"/>
  <c r="E28" i="8" s="1"/>
  <c r="D29" i="8"/>
  <c r="E29" i="8" s="1"/>
  <c r="D30" i="8"/>
  <c r="E30" i="8" s="1"/>
  <c r="D31" i="8"/>
  <c r="E31" i="8" s="1"/>
  <c r="D32" i="8"/>
  <c r="E32" i="8" s="1"/>
  <c r="D33" i="8"/>
  <c r="E33" i="8" s="1"/>
  <c r="D34" i="8"/>
  <c r="E34" i="8" s="1"/>
  <c r="H8" i="4"/>
  <c r="I8" i="3"/>
  <c r="H35" i="8" l="1"/>
  <c r="H28" i="8"/>
  <c r="H68" i="8"/>
  <c r="P23" i="5"/>
  <c r="N79" i="5"/>
  <c r="N33" i="5"/>
  <c r="B5" i="3"/>
  <c r="B3" i="3" s="1"/>
  <c r="B2" i="3"/>
  <c r="B2" i="4" s="1"/>
  <c r="U79" i="5" l="1"/>
  <c r="U33" i="5"/>
  <c r="N116" i="5"/>
  <c r="N242" i="5"/>
  <c r="N147" i="5"/>
  <c r="N229" i="5"/>
  <c r="N270" i="5"/>
  <c r="N209" i="5"/>
  <c r="N57" i="5"/>
  <c r="N66" i="5"/>
  <c r="N71" i="5"/>
  <c r="N276" i="5"/>
  <c r="N172" i="5"/>
  <c r="N95" i="5"/>
  <c r="N100" i="5"/>
  <c r="N52" i="5"/>
  <c r="N85" i="5"/>
  <c r="N257" i="5"/>
  <c r="N125" i="5"/>
  <c r="N130" i="5"/>
  <c r="N227" i="5"/>
  <c r="N97" i="5"/>
  <c r="N124" i="5"/>
  <c r="N112" i="5"/>
  <c r="N180" i="5"/>
  <c r="N82" i="5"/>
  <c r="N173" i="5"/>
  <c r="N258" i="5"/>
  <c r="N87" i="5"/>
  <c r="N178" i="5"/>
  <c r="N36" i="5"/>
  <c r="N167" i="5"/>
  <c r="N202" i="5"/>
  <c r="N267" i="5"/>
  <c r="N72" i="5"/>
  <c r="N139" i="5"/>
  <c r="N203" i="5"/>
  <c r="N268" i="5"/>
  <c r="N140" i="5"/>
  <c r="N28" i="5"/>
  <c r="N233" i="5"/>
  <c r="N278" i="5"/>
  <c r="N86" i="5"/>
  <c r="N153" i="5"/>
  <c r="N217" i="5"/>
  <c r="N26" i="5"/>
  <c r="V281" i="5" s="1"/>
  <c r="N91" i="5"/>
  <c r="N158" i="5"/>
  <c r="N222" i="5"/>
  <c r="N27" i="5"/>
  <c r="N93" i="5"/>
  <c r="N159" i="5"/>
  <c r="N223" i="5"/>
  <c r="N31" i="5"/>
  <c r="N156" i="5"/>
  <c r="N128" i="5"/>
  <c r="N196" i="5"/>
  <c r="N90" i="5"/>
  <c r="N177" i="5"/>
  <c r="N262" i="5"/>
  <c r="N96" i="5"/>
  <c r="N182" i="5"/>
  <c r="N48" i="5"/>
  <c r="N179" i="5"/>
  <c r="N53" i="5"/>
  <c r="N253" i="5"/>
  <c r="N241" i="5"/>
  <c r="N29" i="5"/>
  <c r="N117" i="5"/>
  <c r="N205" i="5"/>
  <c r="N35" i="5"/>
  <c r="N122" i="5"/>
  <c r="N214" i="5"/>
  <c r="N84" i="5"/>
  <c r="N215" i="5"/>
  <c r="N200" i="5"/>
  <c r="N65" i="5"/>
  <c r="N58" i="5"/>
  <c r="N145" i="5"/>
  <c r="N230" i="5"/>
  <c r="N63" i="5"/>
  <c r="N150" i="5"/>
  <c r="N259" i="5"/>
  <c r="N131" i="5"/>
  <c r="N260" i="5"/>
  <c r="N220" i="5"/>
  <c r="N192" i="5"/>
  <c r="N261" i="5"/>
  <c r="N109" i="5"/>
  <c r="N279" i="5"/>
  <c r="N68" i="5"/>
  <c r="N155" i="5"/>
  <c r="N204" i="5"/>
  <c r="N94" i="5"/>
  <c r="N38" i="5"/>
  <c r="N169" i="5"/>
  <c r="N43" i="5"/>
  <c r="N239" i="5"/>
  <c r="N44" i="5"/>
  <c r="N240" i="5"/>
  <c r="N208" i="5"/>
  <c r="N113" i="5"/>
  <c r="N30" i="5"/>
  <c r="N118" i="5"/>
  <c r="N210" i="5"/>
  <c r="N80" i="5"/>
  <c r="N211" i="5"/>
  <c r="N216" i="5"/>
  <c r="N168" i="5"/>
  <c r="N49" i="5"/>
  <c r="N50" i="5"/>
  <c r="N141" i="5"/>
  <c r="N226" i="5"/>
  <c r="N55" i="5"/>
  <c r="N146" i="5"/>
  <c r="N247" i="5"/>
  <c r="N119" i="5"/>
  <c r="N248" i="5"/>
  <c r="N108" i="5"/>
  <c r="N77" i="5"/>
  <c r="N164" i="5"/>
  <c r="N78" i="5"/>
  <c r="N165" i="5"/>
  <c r="N254" i="5"/>
  <c r="N83" i="5"/>
  <c r="N170" i="5"/>
  <c r="N32" i="5"/>
  <c r="N163" i="5"/>
  <c r="N152" i="5"/>
  <c r="N69" i="5"/>
  <c r="N273" i="5"/>
  <c r="N42" i="5"/>
  <c r="N129" i="5"/>
  <c r="N213" i="5"/>
  <c r="N47" i="5"/>
  <c r="N134" i="5"/>
  <c r="N231" i="5"/>
  <c r="N101" i="5"/>
  <c r="N232" i="5"/>
  <c r="N235" i="5"/>
  <c r="N107" i="5"/>
  <c r="N171" i="5"/>
  <c r="N236" i="5"/>
  <c r="N265" i="5"/>
  <c r="N269" i="5"/>
  <c r="N160" i="5"/>
  <c r="N148" i="5"/>
  <c r="N54" i="5"/>
  <c r="N121" i="5"/>
  <c r="N185" i="5"/>
  <c r="N250" i="5"/>
  <c r="N59" i="5"/>
  <c r="N126" i="5"/>
  <c r="N190" i="5"/>
  <c r="N255" i="5"/>
  <c r="N60" i="5"/>
  <c r="N127" i="5"/>
  <c r="N191" i="5"/>
  <c r="N256" i="5"/>
  <c r="N45" i="5"/>
  <c r="N157" i="5"/>
  <c r="N162" i="5"/>
  <c r="N277" i="5"/>
  <c r="N144" i="5"/>
  <c r="N181" i="5"/>
  <c r="N186" i="5"/>
  <c r="N183" i="5"/>
  <c r="N37" i="5"/>
  <c r="N34" i="5"/>
  <c r="N39" i="5"/>
  <c r="N228" i="5"/>
  <c r="N193" i="5"/>
  <c r="N114" i="5"/>
  <c r="N198" i="5"/>
  <c r="N199" i="5"/>
  <c r="N218" i="5"/>
  <c r="N88" i="5"/>
  <c r="N219" i="5"/>
  <c r="N120" i="5"/>
  <c r="N81" i="5"/>
  <c r="N103" i="5"/>
  <c r="N234" i="5"/>
  <c r="N110" i="5"/>
  <c r="N174" i="5"/>
  <c r="N111" i="5"/>
  <c r="N175" i="5"/>
  <c r="N237" i="5"/>
  <c r="N25" i="5"/>
  <c r="N197" i="5"/>
  <c r="N184" i="5"/>
  <c r="N102" i="5"/>
  <c r="N46" i="5"/>
  <c r="N133" i="5"/>
  <c r="N221" i="5"/>
  <c r="N51" i="5"/>
  <c r="N138" i="5"/>
  <c r="N243" i="5"/>
  <c r="N115" i="5"/>
  <c r="N244" i="5"/>
  <c r="N89" i="5"/>
  <c r="N61" i="5"/>
  <c r="N132" i="5"/>
  <c r="N74" i="5"/>
  <c r="N161" i="5"/>
  <c r="N246" i="5"/>
  <c r="N166" i="5"/>
  <c r="N280" i="5"/>
  <c r="N151" i="5"/>
  <c r="N281" i="5"/>
  <c r="N188" i="5"/>
  <c r="N176" i="5"/>
  <c r="N245" i="5"/>
  <c r="N99" i="5"/>
  <c r="N189" i="5"/>
  <c r="N274" i="5"/>
  <c r="N106" i="5"/>
  <c r="N194" i="5"/>
  <c r="N64" i="5"/>
  <c r="N195" i="5"/>
  <c r="N249" i="5"/>
  <c r="N98" i="5"/>
  <c r="N62" i="5"/>
  <c r="N149" i="5"/>
  <c r="N238" i="5"/>
  <c r="N67" i="5"/>
  <c r="N154" i="5"/>
  <c r="N263" i="5"/>
  <c r="N135" i="5"/>
  <c r="N264" i="5"/>
  <c r="N251" i="5"/>
  <c r="N56" i="5"/>
  <c r="N123" i="5"/>
  <c r="N187" i="5"/>
  <c r="N252" i="5"/>
  <c r="N73" i="5"/>
  <c r="N136" i="5"/>
  <c r="N224" i="5"/>
  <c r="N212" i="5"/>
  <c r="N70" i="5"/>
  <c r="N137" i="5"/>
  <c r="N201" i="5"/>
  <c r="N266" i="5"/>
  <c r="N75" i="5"/>
  <c r="N142" i="5"/>
  <c r="N206" i="5"/>
  <c r="N271" i="5"/>
  <c r="N76" i="5"/>
  <c r="N143" i="5"/>
  <c r="N207" i="5"/>
  <c r="N272" i="5"/>
  <c r="P24" i="5"/>
  <c r="P33" i="5"/>
  <c r="P79" i="5"/>
  <c r="P41" i="5"/>
  <c r="H30" i="8"/>
  <c r="H29" i="8"/>
  <c r="H37" i="8"/>
  <c r="H36" i="8"/>
  <c r="H70" i="8"/>
  <c r="H69" i="8"/>
  <c r="B5" i="4"/>
  <c r="B3" i="4" s="1"/>
  <c r="U39" i="5" l="1"/>
  <c r="U201" i="5"/>
  <c r="Q281" i="5"/>
  <c r="P224" i="5"/>
  <c r="U224" i="5"/>
  <c r="P264" i="5"/>
  <c r="U264" i="5"/>
  <c r="P98" i="5"/>
  <c r="U98" i="5"/>
  <c r="P143" i="5"/>
  <c r="U143" i="5"/>
  <c r="P137" i="5"/>
  <c r="U137" i="5"/>
  <c r="P136" i="5"/>
  <c r="U136" i="5"/>
  <c r="P123" i="5"/>
  <c r="U123" i="5"/>
  <c r="P135" i="5"/>
  <c r="U135" i="5"/>
  <c r="P238" i="5"/>
  <c r="U238" i="5"/>
  <c r="P249" i="5"/>
  <c r="U249" i="5"/>
  <c r="P106" i="5"/>
  <c r="U106" i="5"/>
  <c r="P245" i="5"/>
  <c r="U245" i="5"/>
  <c r="P151" i="5"/>
  <c r="U151" i="5"/>
  <c r="P161" i="5"/>
  <c r="U161" i="5"/>
  <c r="P89" i="5"/>
  <c r="U89" i="5"/>
  <c r="P138" i="5"/>
  <c r="U138" i="5"/>
  <c r="P46" i="5"/>
  <c r="U46" i="5"/>
  <c r="P174" i="5"/>
  <c r="U174" i="5"/>
  <c r="P81" i="5"/>
  <c r="U81" i="5"/>
  <c r="P218" i="5"/>
  <c r="U218" i="5"/>
  <c r="P193" i="5"/>
  <c r="U193" i="5"/>
  <c r="P37" i="5"/>
  <c r="U37" i="5"/>
  <c r="P144" i="5"/>
  <c r="U144" i="5"/>
  <c r="P45" i="5"/>
  <c r="U45" i="5"/>
  <c r="P60" i="5"/>
  <c r="U60" i="5"/>
  <c r="P59" i="5"/>
  <c r="U59" i="5"/>
  <c r="P54" i="5"/>
  <c r="U54" i="5"/>
  <c r="P265" i="5"/>
  <c r="U265" i="5"/>
  <c r="P235" i="5"/>
  <c r="U235" i="5"/>
  <c r="P134" i="5"/>
  <c r="U134" i="5"/>
  <c r="P42" i="5"/>
  <c r="P163" i="5"/>
  <c r="U163" i="5"/>
  <c r="P254" i="5"/>
  <c r="U254" i="5"/>
  <c r="P77" i="5"/>
  <c r="U77" i="5"/>
  <c r="P247" i="5"/>
  <c r="U247" i="5"/>
  <c r="P141" i="5"/>
  <c r="U141" i="5"/>
  <c r="P216" i="5"/>
  <c r="U216" i="5"/>
  <c r="P118" i="5"/>
  <c r="U118" i="5"/>
  <c r="P240" i="5"/>
  <c r="U240" i="5"/>
  <c r="P169" i="5"/>
  <c r="U169" i="5"/>
  <c r="P155" i="5"/>
  <c r="U155" i="5"/>
  <c r="P261" i="5"/>
  <c r="U261" i="5"/>
  <c r="P131" i="5"/>
  <c r="U131" i="5"/>
  <c r="P230" i="5"/>
  <c r="U230" i="5"/>
  <c r="P200" i="5"/>
  <c r="U200" i="5"/>
  <c r="P122" i="5"/>
  <c r="U122" i="5"/>
  <c r="P29" i="5"/>
  <c r="U29" i="5"/>
  <c r="P179" i="5"/>
  <c r="U179" i="5"/>
  <c r="P262" i="5"/>
  <c r="U262" i="5"/>
  <c r="P128" i="5"/>
  <c r="U128" i="5"/>
  <c r="P159" i="5"/>
  <c r="U159" i="5"/>
  <c r="P158" i="5"/>
  <c r="U158" i="5"/>
  <c r="P153" i="5"/>
  <c r="U153" i="5"/>
  <c r="P28" i="5"/>
  <c r="U28" i="5"/>
  <c r="P139" i="5"/>
  <c r="U139" i="5"/>
  <c r="P167" i="5"/>
  <c r="U167" i="5"/>
  <c r="P258" i="5"/>
  <c r="U258" i="5"/>
  <c r="P112" i="5"/>
  <c r="U112" i="5"/>
  <c r="P130" i="5"/>
  <c r="U130" i="5"/>
  <c r="P52" i="5"/>
  <c r="U52" i="5"/>
  <c r="P276" i="5"/>
  <c r="U276" i="5"/>
  <c r="P209" i="5"/>
  <c r="U209" i="5"/>
  <c r="P242" i="5"/>
  <c r="U242" i="5"/>
  <c r="P194" i="5"/>
  <c r="U194" i="5"/>
  <c r="P142" i="5"/>
  <c r="U142" i="5"/>
  <c r="P76" i="5"/>
  <c r="U76" i="5"/>
  <c r="P75" i="5"/>
  <c r="U75" i="5"/>
  <c r="P70" i="5"/>
  <c r="U70" i="5"/>
  <c r="P73" i="5"/>
  <c r="U73" i="5"/>
  <c r="P56" i="5"/>
  <c r="U56" i="5"/>
  <c r="P263" i="5"/>
  <c r="U263" i="5"/>
  <c r="P149" i="5"/>
  <c r="U149" i="5"/>
  <c r="P195" i="5"/>
  <c r="U195" i="5"/>
  <c r="P274" i="5"/>
  <c r="U274" i="5"/>
  <c r="P176" i="5"/>
  <c r="U176" i="5"/>
  <c r="P280" i="5"/>
  <c r="U280" i="5"/>
  <c r="P74" i="5"/>
  <c r="U74" i="5"/>
  <c r="P244" i="5"/>
  <c r="U244" i="5"/>
  <c r="P51" i="5"/>
  <c r="U51" i="5"/>
  <c r="P102" i="5"/>
  <c r="U102" i="5"/>
  <c r="P237" i="5"/>
  <c r="U237" i="5"/>
  <c r="P110" i="5"/>
  <c r="U110" i="5"/>
  <c r="P120" i="5"/>
  <c r="U120" i="5"/>
  <c r="P199" i="5"/>
  <c r="U199" i="5"/>
  <c r="P228" i="5"/>
  <c r="U228" i="5"/>
  <c r="P183" i="5"/>
  <c r="U183" i="5"/>
  <c r="P277" i="5"/>
  <c r="U277" i="5"/>
  <c r="P256" i="5"/>
  <c r="U256" i="5"/>
  <c r="P255" i="5"/>
  <c r="U255" i="5"/>
  <c r="P250" i="5"/>
  <c r="U250" i="5"/>
  <c r="P148" i="5"/>
  <c r="U148" i="5"/>
  <c r="P236" i="5"/>
  <c r="U236" i="5"/>
  <c r="P232" i="5"/>
  <c r="U232" i="5"/>
  <c r="P47" i="5"/>
  <c r="U47" i="5"/>
  <c r="P273" i="5"/>
  <c r="U273" i="5"/>
  <c r="P32" i="5"/>
  <c r="U32" i="5"/>
  <c r="P165" i="5"/>
  <c r="U165" i="5"/>
  <c r="P108" i="5"/>
  <c r="U108" i="5"/>
  <c r="P146" i="5"/>
  <c r="U146" i="5"/>
  <c r="P50" i="5"/>
  <c r="U50" i="5"/>
  <c r="P211" i="5"/>
  <c r="U211" i="5"/>
  <c r="P30" i="5"/>
  <c r="U30" i="5"/>
  <c r="P44" i="5"/>
  <c r="U44" i="5"/>
  <c r="P38" i="5"/>
  <c r="U38" i="5"/>
  <c r="P68" i="5"/>
  <c r="U68" i="5"/>
  <c r="P192" i="5"/>
  <c r="U192" i="5"/>
  <c r="P259" i="5"/>
  <c r="U259" i="5"/>
  <c r="P145" i="5"/>
  <c r="U145" i="5"/>
  <c r="P215" i="5"/>
  <c r="U215" i="5"/>
  <c r="P35" i="5"/>
  <c r="U35" i="5"/>
  <c r="P241" i="5"/>
  <c r="U241" i="5"/>
  <c r="P48" i="5"/>
  <c r="U48" i="5"/>
  <c r="P177" i="5"/>
  <c r="U177" i="5"/>
  <c r="P156" i="5"/>
  <c r="U156" i="5"/>
  <c r="P93" i="5"/>
  <c r="U93" i="5"/>
  <c r="P91" i="5"/>
  <c r="U91" i="5"/>
  <c r="P86" i="5"/>
  <c r="U86" i="5"/>
  <c r="P140" i="5"/>
  <c r="U140" i="5"/>
  <c r="P72" i="5"/>
  <c r="U72" i="5"/>
  <c r="P36" i="5"/>
  <c r="U36" i="5"/>
  <c r="P173" i="5"/>
  <c r="U173" i="5"/>
  <c r="P124" i="5"/>
  <c r="U124" i="5"/>
  <c r="P125" i="5"/>
  <c r="U125" i="5"/>
  <c r="P100" i="5"/>
  <c r="U100" i="5"/>
  <c r="P71" i="5"/>
  <c r="U71" i="5"/>
  <c r="P270" i="5"/>
  <c r="U270" i="5"/>
  <c r="P116" i="5"/>
  <c r="U116" i="5"/>
  <c r="P207" i="5"/>
  <c r="U207" i="5"/>
  <c r="P187" i="5"/>
  <c r="U187" i="5"/>
  <c r="P272" i="5"/>
  <c r="U272" i="5"/>
  <c r="P271" i="5"/>
  <c r="U271" i="5"/>
  <c r="P266" i="5"/>
  <c r="U266" i="5"/>
  <c r="P212" i="5"/>
  <c r="U212" i="5"/>
  <c r="P252" i="5"/>
  <c r="U252" i="5"/>
  <c r="P251" i="5"/>
  <c r="U251" i="5"/>
  <c r="P154" i="5"/>
  <c r="U154" i="5"/>
  <c r="P62" i="5"/>
  <c r="U62" i="5"/>
  <c r="P64" i="5"/>
  <c r="U64" i="5"/>
  <c r="P189" i="5"/>
  <c r="U189" i="5"/>
  <c r="P188" i="5"/>
  <c r="U188" i="5"/>
  <c r="P166" i="5"/>
  <c r="U166" i="5"/>
  <c r="P132" i="5"/>
  <c r="U132" i="5"/>
  <c r="P115" i="5"/>
  <c r="U115" i="5"/>
  <c r="P221" i="5"/>
  <c r="U221" i="5"/>
  <c r="P184" i="5"/>
  <c r="U184" i="5"/>
  <c r="P175" i="5"/>
  <c r="U175" i="5"/>
  <c r="P234" i="5"/>
  <c r="U234" i="5"/>
  <c r="P219" i="5"/>
  <c r="U219" i="5"/>
  <c r="P198" i="5"/>
  <c r="U198" i="5"/>
  <c r="P186" i="5"/>
  <c r="U186" i="5"/>
  <c r="P162" i="5"/>
  <c r="U162" i="5"/>
  <c r="P191" i="5"/>
  <c r="U191" i="5"/>
  <c r="P190" i="5"/>
  <c r="U190" i="5"/>
  <c r="P185" i="5"/>
  <c r="U185" i="5"/>
  <c r="P160" i="5"/>
  <c r="U160" i="5"/>
  <c r="P171" i="5"/>
  <c r="U171" i="5"/>
  <c r="P101" i="5"/>
  <c r="U101" i="5"/>
  <c r="P213" i="5"/>
  <c r="U213" i="5"/>
  <c r="P69" i="5"/>
  <c r="U69" i="5"/>
  <c r="P170" i="5"/>
  <c r="U170" i="5"/>
  <c r="P78" i="5"/>
  <c r="U78" i="5"/>
  <c r="P248" i="5"/>
  <c r="U248" i="5"/>
  <c r="P55" i="5"/>
  <c r="U55" i="5"/>
  <c r="P49" i="5"/>
  <c r="U49" i="5"/>
  <c r="P80" i="5"/>
  <c r="P113" i="5"/>
  <c r="U113" i="5"/>
  <c r="P239" i="5"/>
  <c r="U239" i="5"/>
  <c r="P94" i="5"/>
  <c r="U94" i="5"/>
  <c r="P279" i="5"/>
  <c r="U279" i="5"/>
  <c r="P220" i="5"/>
  <c r="U220" i="5"/>
  <c r="P150" i="5"/>
  <c r="U150" i="5"/>
  <c r="P58" i="5"/>
  <c r="U58" i="5"/>
  <c r="P84" i="5"/>
  <c r="U84" i="5"/>
  <c r="P205" i="5"/>
  <c r="U205" i="5"/>
  <c r="P253" i="5"/>
  <c r="U253" i="5"/>
  <c r="P182" i="5"/>
  <c r="U182" i="5"/>
  <c r="P90" i="5"/>
  <c r="U90" i="5"/>
  <c r="P31" i="5"/>
  <c r="U31" i="5"/>
  <c r="P27" i="5"/>
  <c r="U27" i="5"/>
  <c r="P26" i="5"/>
  <c r="U26" i="5"/>
  <c r="P278" i="5"/>
  <c r="U278" i="5"/>
  <c r="P268" i="5"/>
  <c r="U268" i="5"/>
  <c r="P267" i="5"/>
  <c r="U267" i="5"/>
  <c r="P178" i="5"/>
  <c r="U178" i="5"/>
  <c r="P82" i="5"/>
  <c r="U82" i="5"/>
  <c r="P97" i="5"/>
  <c r="U97" i="5"/>
  <c r="P257" i="5"/>
  <c r="U257" i="5"/>
  <c r="P95" i="5"/>
  <c r="U95" i="5"/>
  <c r="P66" i="5"/>
  <c r="U66" i="5"/>
  <c r="P229" i="5"/>
  <c r="U229" i="5"/>
  <c r="P206" i="5"/>
  <c r="U206" i="5"/>
  <c r="P67" i="5"/>
  <c r="U67" i="5"/>
  <c r="P99" i="5"/>
  <c r="U99" i="5"/>
  <c r="P281" i="5"/>
  <c r="U281" i="5"/>
  <c r="P246" i="5"/>
  <c r="U246" i="5"/>
  <c r="P61" i="5"/>
  <c r="U61" i="5"/>
  <c r="P243" i="5"/>
  <c r="U243" i="5"/>
  <c r="P133" i="5"/>
  <c r="U133" i="5"/>
  <c r="P197" i="5"/>
  <c r="U197" i="5"/>
  <c r="P111" i="5"/>
  <c r="U111" i="5"/>
  <c r="P103" i="5"/>
  <c r="U103" i="5"/>
  <c r="P88" i="5"/>
  <c r="U88" i="5"/>
  <c r="P114" i="5"/>
  <c r="U114" i="5"/>
  <c r="P34" i="5"/>
  <c r="P181" i="5"/>
  <c r="U181" i="5"/>
  <c r="P157" i="5"/>
  <c r="U157" i="5"/>
  <c r="P127" i="5"/>
  <c r="U127" i="5"/>
  <c r="P126" i="5"/>
  <c r="U126" i="5"/>
  <c r="P121" i="5"/>
  <c r="U121" i="5"/>
  <c r="P269" i="5"/>
  <c r="U269" i="5"/>
  <c r="P107" i="5"/>
  <c r="U107" i="5"/>
  <c r="P231" i="5"/>
  <c r="U231" i="5"/>
  <c r="P129" i="5"/>
  <c r="U129" i="5"/>
  <c r="P152" i="5"/>
  <c r="U152" i="5"/>
  <c r="P83" i="5"/>
  <c r="U83" i="5"/>
  <c r="P164" i="5"/>
  <c r="U164" i="5"/>
  <c r="P119" i="5"/>
  <c r="U119" i="5"/>
  <c r="P226" i="5"/>
  <c r="U226" i="5"/>
  <c r="P168" i="5"/>
  <c r="U168" i="5"/>
  <c r="P210" i="5"/>
  <c r="U210" i="5"/>
  <c r="P208" i="5"/>
  <c r="U208" i="5"/>
  <c r="P43" i="5"/>
  <c r="U43" i="5"/>
  <c r="P204" i="5"/>
  <c r="U204" i="5"/>
  <c r="P109" i="5"/>
  <c r="U109" i="5"/>
  <c r="P260" i="5"/>
  <c r="U260" i="5"/>
  <c r="P63" i="5"/>
  <c r="U63" i="5"/>
  <c r="P65" i="5"/>
  <c r="U65" i="5"/>
  <c r="P214" i="5"/>
  <c r="U214" i="5"/>
  <c r="P117" i="5"/>
  <c r="U117" i="5"/>
  <c r="P53" i="5"/>
  <c r="U53" i="5"/>
  <c r="P96" i="5"/>
  <c r="U96" i="5"/>
  <c r="P196" i="5"/>
  <c r="U196" i="5"/>
  <c r="P223" i="5"/>
  <c r="U223" i="5"/>
  <c r="P222" i="5"/>
  <c r="U222" i="5"/>
  <c r="P217" i="5"/>
  <c r="U217" i="5"/>
  <c r="P233" i="5"/>
  <c r="U233" i="5"/>
  <c r="P203" i="5"/>
  <c r="U203" i="5"/>
  <c r="P202" i="5"/>
  <c r="U202" i="5"/>
  <c r="P87" i="5"/>
  <c r="U87" i="5"/>
  <c r="P180" i="5"/>
  <c r="U180" i="5"/>
  <c r="P227" i="5"/>
  <c r="U227" i="5"/>
  <c r="P85" i="5"/>
  <c r="U85" i="5"/>
  <c r="P172" i="5"/>
  <c r="U172" i="5"/>
  <c r="P57" i="5"/>
  <c r="U57" i="5"/>
  <c r="P147" i="5"/>
  <c r="U147" i="5"/>
  <c r="P25" i="5"/>
  <c r="Q17" i="5"/>
  <c r="Q18" i="5"/>
  <c r="Q16" i="5"/>
  <c r="P201" i="5"/>
  <c r="P39" i="5"/>
  <c r="R16" i="5" s="1"/>
  <c r="Q15" i="5"/>
  <c r="R18" i="5" l="1"/>
  <c r="R17" i="5"/>
  <c r="S17" i="5" s="1"/>
  <c r="E9" i="5" s="1"/>
  <c r="R15" i="5"/>
  <c r="R281" i="5"/>
  <c r="R282" i="5" s="1"/>
  <c r="U80" i="5"/>
  <c r="V18" i="5" s="1"/>
  <c r="U18" i="5"/>
  <c r="U42" i="5"/>
  <c r="V15" i="5" s="1"/>
  <c r="U15" i="5"/>
  <c r="U25" i="5"/>
  <c r="U17" i="5"/>
  <c r="U34" i="5"/>
  <c r="V16" i="5" s="1"/>
  <c r="U16" i="5"/>
  <c r="S15" i="5"/>
  <c r="E7" i="5" s="1"/>
  <c r="S18" i="5"/>
  <c r="E10" i="5" s="1"/>
  <c r="Q19" i="5"/>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R19" i="5" l="1"/>
  <c r="W15" i="5"/>
  <c r="X15" i="5" s="1"/>
  <c r="U19" i="5"/>
  <c r="W16" i="5"/>
  <c r="X16" i="5" s="1"/>
  <c r="W281" i="5"/>
  <c r="W282" i="5" s="1"/>
  <c r="V17" i="5"/>
  <c r="W17" i="5" s="1"/>
  <c r="X17" i="5" s="1"/>
  <c r="W18" i="5"/>
  <c r="X18" i="5" s="1"/>
  <c r="U8" i="5"/>
  <c r="D3" i="4"/>
  <c r="G4" i="2" s="1"/>
  <c r="S16" i="5"/>
  <c r="E8" i="5" s="1"/>
  <c r="S19" i="5"/>
  <c r="W283" i="5" l="1"/>
  <c r="V7" i="5" s="1"/>
  <c r="E5" i="5"/>
  <c r="U7" i="5" s="1"/>
  <c r="U9" i="5" s="1"/>
  <c r="V19" i="5"/>
  <c r="W19" i="5" s="1"/>
  <c r="Y19" i="5" s="1"/>
  <c r="Y20" i="5" s="1"/>
  <c r="Y21" i="5" s="1"/>
  <c r="P20" i="5"/>
  <c r="D4" i="2" s="1"/>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V8" i="5" l="1"/>
  <c r="V9" i="5" s="1"/>
  <c r="E2" i="5" s="1"/>
  <c r="Y15" i="5"/>
  <c r="G2" i="5" s="1"/>
  <c r="E4" i="5"/>
  <c r="D3" i="3"/>
  <c r="F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user10</author>
  </authors>
  <commentList>
    <comment ref="E12" authorId="0" shapeId="0" xr:uid="{00000000-0006-0000-0200-000001000000}">
      <text>
        <r>
          <rPr>
            <b/>
            <sz val="9"/>
            <color indexed="81"/>
            <rFont val="MS P ゴシック"/>
            <family val="3"/>
            <charset val="128"/>
          </rPr>
          <t>user10:</t>
        </r>
        <r>
          <rPr>
            <sz val="9"/>
            <color indexed="81"/>
            <rFont val="MS P ゴシック"/>
            <family val="3"/>
            <charset val="128"/>
          </rPr>
          <t xml:space="preserve">
選択して下さい。</t>
        </r>
      </text>
    </comment>
    <comment ref="F14" authorId="0" shapeId="0" xr:uid="{00000000-0006-0000-0200-000002000000}">
      <text>
        <r>
          <rPr>
            <b/>
            <sz val="9"/>
            <color indexed="81"/>
            <rFont val="MS P ゴシック"/>
            <family val="3"/>
            <charset val="128"/>
          </rPr>
          <t>user10:</t>
        </r>
        <r>
          <rPr>
            <sz val="9"/>
            <color indexed="81"/>
            <rFont val="MS P ゴシック"/>
            <family val="3"/>
            <charset val="128"/>
          </rPr>
          <t xml:space="preserve">
対策レベルを設定して下さい。</t>
        </r>
      </text>
    </comment>
  </commentList>
</comments>
</file>

<file path=xl/sharedStrings.xml><?xml version="1.0" encoding="utf-8"?>
<sst xmlns="http://schemas.openxmlformats.org/spreadsheetml/2006/main" count="1038" uniqueCount="588">
  <si>
    <t>施設名</t>
    <rPh sb="0" eb="2">
      <t>シセツ</t>
    </rPh>
    <rPh sb="2" eb="3">
      <t>メイ</t>
    </rPh>
    <phoneticPr fontId="4"/>
  </si>
  <si>
    <t>発生箇所</t>
    <rPh sb="0" eb="2">
      <t>ハッセイ</t>
    </rPh>
    <rPh sb="2" eb="4">
      <t>カショ</t>
    </rPh>
    <phoneticPr fontId="4"/>
  </si>
  <si>
    <t>例：ロビー</t>
    <rPh sb="0" eb="1">
      <t>レイ</t>
    </rPh>
    <phoneticPr fontId="4"/>
  </si>
  <si>
    <t>期間</t>
    <rPh sb="0" eb="2">
      <t>キカン</t>
    </rPh>
    <phoneticPr fontId="4"/>
  </si>
  <si>
    <t>～</t>
    <phoneticPr fontId="4"/>
  </si>
  <si>
    <t>発生時間</t>
    <rPh sb="0" eb="2">
      <t>ハッセイ</t>
    </rPh>
    <rPh sb="2" eb="4">
      <t>ジカン</t>
    </rPh>
    <phoneticPr fontId="4"/>
  </si>
  <si>
    <t>1時ごろ</t>
    <rPh sb="1" eb="2">
      <t>ジ</t>
    </rPh>
    <phoneticPr fontId="4"/>
  </si>
  <si>
    <t>2時ごろ</t>
    <rPh sb="1" eb="2">
      <t>ジ</t>
    </rPh>
    <phoneticPr fontId="4"/>
  </si>
  <si>
    <t>3時ごろ</t>
    <rPh sb="1" eb="2">
      <t>ジ</t>
    </rPh>
    <phoneticPr fontId="4"/>
  </si>
  <si>
    <t>4時ごろ</t>
    <rPh sb="1" eb="2">
      <t>ジ</t>
    </rPh>
    <phoneticPr fontId="4"/>
  </si>
  <si>
    <t>5時ごろ</t>
    <rPh sb="1" eb="2">
      <t>ジ</t>
    </rPh>
    <phoneticPr fontId="4"/>
  </si>
  <si>
    <t>6時ごろ</t>
    <rPh sb="1" eb="2">
      <t>ジ</t>
    </rPh>
    <phoneticPr fontId="4"/>
  </si>
  <si>
    <t>7時ごろ</t>
    <rPh sb="1" eb="2">
      <t>ジ</t>
    </rPh>
    <phoneticPr fontId="4"/>
  </si>
  <si>
    <t>8時ごろ</t>
    <rPh sb="1" eb="2">
      <t>ジ</t>
    </rPh>
    <phoneticPr fontId="4"/>
  </si>
  <si>
    <t>9時ごろ</t>
    <rPh sb="1" eb="2">
      <t>ジ</t>
    </rPh>
    <phoneticPr fontId="4"/>
  </si>
  <si>
    <t>10時ごろ</t>
    <rPh sb="2" eb="3">
      <t>ジ</t>
    </rPh>
    <phoneticPr fontId="4"/>
  </si>
  <si>
    <t>11時ごろ</t>
    <rPh sb="2" eb="3">
      <t>ジ</t>
    </rPh>
    <phoneticPr fontId="4"/>
  </si>
  <si>
    <t>12時ごろ</t>
    <rPh sb="2" eb="3">
      <t>ジ</t>
    </rPh>
    <phoneticPr fontId="4"/>
  </si>
  <si>
    <t>13時ごろ</t>
    <rPh sb="2" eb="3">
      <t>ジ</t>
    </rPh>
    <phoneticPr fontId="4"/>
  </si>
  <si>
    <t>14時ごろ</t>
    <rPh sb="2" eb="3">
      <t>ジ</t>
    </rPh>
    <phoneticPr fontId="4"/>
  </si>
  <si>
    <t>15時ごろ</t>
    <rPh sb="2" eb="3">
      <t>ジ</t>
    </rPh>
    <phoneticPr fontId="4"/>
  </si>
  <si>
    <t>16時ごろ</t>
    <rPh sb="2" eb="3">
      <t>ジ</t>
    </rPh>
    <phoneticPr fontId="4"/>
  </si>
  <si>
    <t>17時ごろ</t>
    <rPh sb="2" eb="3">
      <t>ジ</t>
    </rPh>
    <phoneticPr fontId="4"/>
  </si>
  <si>
    <t>18時ごろ</t>
    <rPh sb="2" eb="3">
      <t>ジ</t>
    </rPh>
    <phoneticPr fontId="4"/>
  </si>
  <si>
    <t>19時ごろ</t>
    <rPh sb="2" eb="3">
      <t>ジ</t>
    </rPh>
    <phoneticPr fontId="4"/>
  </si>
  <si>
    <t>20時ごろ</t>
    <rPh sb="2" eb="3">
      <t>ジ</t>
    </rPh>
    <phoneticPr fontId="4"/>
  </si>
  <si>
    <t>21時ごろ</t>
    <rPh sb="2" eb="3">
      <t>ジ</t>
    </rPh>
    <phoneticPr fontId="4"/>
  </si>
  <si>
    <t>22時ごろ</t>
    <rPh sb="2" eb="3">
      <t>ジ</t>
    </rPh>
    <phoneticPr fontId="4"/>
  </si>
  <si>
    <t>23時ごろ</t>
    <rPh sb="2" eb="3">
      <t>ジ</t>
    </rPh>
    <phoneticPr fontId="4"/>
  </si>
  <si>
    <t>24時ごろ</t>
    <rPh sb="2" eb="3">
      <t>ジ</t>
    </rPh>
    <phoneticPr fontId="4"/>
  </si>
  <si>
    <t>解決度合い（完全解決：100％、未解決0％）</t>
    <rPh sb="0" eb="2">
      <t>カイケツ</t>
    </rPh>
    <rPh sb="2" eb="4">
      <t>ドア</t>
    </rPh>
    <rPh sb="6" eb="8">
      <t>カンゼン</t>
    </rPh>
    <rPh sb="8" eb="10">
      <t>カイケツ</t>
    </rPh>
    <rPh sb="16" eb="19">
      <t>ミカイケツ</t>
    </rPh>
    <phoneticPr fontId="4"/>
  </si>
  <si>
    <t>1回目</t>
    <rPh sb="1" eb="3">
      <t>カイメ</t>
    </rPh>
    <phoneticPr fontId="4"/>
  </si>
  <si>
    <t>2回目</t>
    <rPh sb="1" eb="3">
      <t>カイメ</t>
    </rPh>
    <phoneticPr fontId="4"/>
  </si>
  <si>
    <t>3回目</t>
    <rPh sb="1" eb="3">
      <t>カイメ</t>
    </rPh>
    <phoneticPr fontId="4"/>
  </si>
  <si>
    <t>4回目</t>
    <rPh sb="1" eb="3">
      <t>カイメ</t>
    </rPh>
    <phoneticPr fontId="4"/>
  </si>
  <si>
    <t>5回目</t>
    <rPh sb="1" eb="3">
      <t>カイメ</t>
    </rPh>
    <phoneticPr fontId="4"/>
  </si>
  <si>
    <t>6回目</t>
    <rPh sb="1" eb="3">
      <t>カイメ</t>
    </rPh>
    <phoneticPr fontId="4"/>
  </si>
  <si>
    <t>7回目</t>
    <rPh sb="1" eb="3">
      <t>カイメ</t>
    </rPh>
    <phoneticPr fontId="4"/>
  </si>
  <si>
    <t>8回目</t>
    <rPh sb="1" eb="3">
      <t>カイメ</t>
    </rPh>
    <phoneticPr fontId="4"/>
  </si>
  <si>
    <t>9回目</t>
    <rPh sb="1" eb="3">
      <t>カイメ</t>
    </rPh>
    <phoneticPr fontId="4"/>
  </si>
  <si>
    <t>10回目</t>
    <rPh sb="2" eb="4">
      <t>カイメ</t>
    </rPh>
    <phoneticPr fontId="4"/>
  </si>
  <si>
    <t>11回目</t>
    <rPh sb="2" eb="4">
      <t>カイメ</t>
    </rPh>
    <phoneticPr fontId="4"/>
  </si>
  <si>
    <t>12回目</t>
    <rPh sb="2" eb="4">
      <t>カイメ</t>
    </rPh>
    <phoneticPr fontId="4"/>
  </si>
  <si>
    <t>番号</t>
    <rPh sb="0" eb="2">
      <t>バンゴウ</t>
    </rPh>
    <phoneticPr fontId="4"/>
  </si>
  <si>
    <t>期中インシデント数</t>
    <rPh sb="0" eb="1">
      <t>キ</t>
    </rPh>
    <rPh sb="1" eb="2">
      <t>チュウ</t>
    </rPh>
    <rPh sb="8" eb="9">
      <t>スウ</t>
    </rPh>
    <phoneticPr fontId="4"/>
  </si>
  <si>
    <t>ポイント</t>
    <phoneticPr fontId="4"/>
  </si>
  <si>
    <t>客室</t>
    <rPh sb="0" eb="2">
      <t>キャクシツ</t>
    </rPh>
    <phoneticPr fontId="4"/>
  </si>
  <si>
    <t>大浴場</t>
    <rPh sb="0" eb="3">
      <t>ダイヨクジョウ</t>
    </rPh>
    <phoneticPr fontId="4"/>
  </si>
  <si>
    <t>今回評価</t>
    <rPh sb="0" eb="2">
      <t>コンカイ</t>
    </rPh>
    <rPh sb="2" eb="4">
      <t>ヒョウカ</t>
    </rPh>
    <phoneticPr fontId="4"/>
  </si>
  <si>
    <t>今回防疫評価</t>
    <rPh sb="0" eb="2">
      <t>コンカイ</t>
    </rPh>
    <rPh sb="2" eb="4">
      <t>ボウエキ</t>
    </rPh>
    <rPh sb="4" eb="6">
      <t>ヒョウカ</t>
    </rPh>
    <phoneticPr fontId="4"/>
  </si>
  <si>
    <t>箇所</t>
    <rPh sb="0" eb="2">
      <t>カショ</t>
    </rPh>
    <phoneticPr fontId="4"/>
  </si>
  <si>
    <t>記入日</t>
    <rPh sb="0" eb="2">
      <t>キニュウ</t>
    </rPh>
    <rPh sb="2" eb="3">
      <t>ヒ</t>
    </rPh>
    <phoneticPr fontId="4"/>
  </si>
  <si>
    <t>住所</t>
    <rPh sb="0" eb="2">
      <t>ジュウショ</t>
    </rPh>
    <phoneticPr fontId="4"/>
  </si>
  <si>
    <t>バックヤード</t>
    <phoneticPr fontId="4"/>
  </si>
  <si>
    <t>感染症対応定期訓練の実施内容</t>
    <rPh sb="0" eb="3">
      <t>カンセンショウ</t>
    </rPh>
    <rPh sb="3" eb="5">
      <t>タイオウ</t>
    </rPh>
    <rPh sb="5" eb="7">
      <t>テイキ</t>
    </rPh>
    <rPh sb="7" eb="9">
      <t>クンレン</t>
    </rPh>
    <rPh sb="10" eb="12">
      <t>ジッシ</t>
    </rPh>
    <rPh sb="12" eb="14">
      <t>ナイヨウ</t>
    </rPh>
    <phoneticPr fontId="4"/>
  </si>
  <si>
    <t>ミス事例種類
（ヒアリハット）</t>
    <rPh sb="2" eb="4">
      <t>ジレイ</t>
    </rPh>
    <rPh sb="4" eb="6">
      <t>シュルイ</t>
    </rPh>
    <phoneticPr fontId="4"/>
  </si>
  <si>
    <t>具体的なインシデント事例（出来事、小事件等）</t>
    <rPh sb="0" eb="3">
      <t>グタイテキ</t>
    </rPh>
    <rPh sb="10" eb="12">
      <t>ジレイ</t>
    </rPh>
    <rPh sb="20" eb="21">
      <t>トウ</t>
    </rPh>
    <phoneticPr fontId="4"/>
  </si>
  <si>
    <t>実施した対応策</t>
    <rPh sb="0" eb="2">
      <t>ジッシ</t>
    </rPh>
    <rPh sb="4" eb="6">
      <t>タイオウ</t>
    </rPh>
    <rPh sb="6" eb="7">
      <t>サク</t>
    </rPh>
    <phoneticPr fontId="4"/>
  </si>
  <si>
    <t>防犯防災衛生管理シート（下記データは集計しデータベースとしてCCO各位と共有します。）</t>
    <rPh sb="0" eb="2">
      <t>ボウハン</t>
    </rPh>
    <rPh sb="2" eb="4">
      <t>ボウサイ</t>
    </rPh>
    <rPh sb="4" eb="6">
      <t>エイセイ</t>
    </rPh>
    <rPh sb="6" eb="8">
      <t>カンリ</t>
    </rPh>
    <rPh sb="12" eb="14">
      <t>カキ</t>
    </rPh>
    <rPh sb="18" eb="20">
      <t>シュウケイ</t>
    </rPh>
    <rPh sb="33" eb="35">
      <t>カクイ</t>
    </rPh>
    <rPh sb="36" eb="38">
      <t>キョウユウ</t>
    </rPh>
    <phoneticPr fontId="4"/>
  </si>
  <si>
    <t>レベル</t>
    <phoneticPr fontId="4"/>
  </si>
  <si>
    <t>過重</t>
    <rPh sb="0" eb="2">
      <t>カジュウ</t>
    </rPh>
    <phoneticPr fontId="4"/>
  </si>
  <si>
    <t>項目数</t>
    <rPh sb="0" eb="3">
      <t>コウモクスウ</t>
    </rPh>
    <phoneticPr fontId="4"/>
  </si>
  <si>
    <t>クリア数</t>
    <rPh sb="3" eb="4">
      <t>スウ</t>
    </rPh>
    <phoneticPr fontId="4"/>
  </si>
  <si>
    <t>対策レベル3</t>
    <rPh sb="0" eb="2">
      <t>タイサク</t>
    </rPh>
    <phoneticPr fontId="4"/>
  </si>
  <si>
    <t>対策レベル2</t>
    <rPh sb="0" eb="2">
      <t>タイサク</t>
    </rPh>
    <phoneticPr fontId="4"/>
  </si>
  <si>
    <t>対策レベル1</t>
    <rPh sb="0" eb="2">
      <t>タイサク</t>
    </rPh>
    <phoneticPr fontId="4"/>
  </si>
  <si>
    <t>対策レベル0</t>
    <rPh sb="0" eb="2">
      <t>タイサク</t>
    </rPh>
    <phoneticPr fontId="4"/>
  </si>
  <si>
    <t>今回評価(満点：100point）</t>
    <rPh sb="0" eb="2">
      <t>コンカイ</t>
    </rPh>
    <rPh sb="2" eb="4">
      <t>ヒョウカ</t>
    </rPh>
    <rPh sb="5" eb="7">
      <t>マンテン</t>
    </rPh>
    <phoneticPr fontId="4"/>
  </si>
  <si>
    <t>ニューノーマル時代における運営戦略（下記データは集計しデータベースとしてCCO各位と共有します。）</t>
    <rPh sb="7" eb="9">
      <t>ジダイ</t>
    </rPh>
    <rPh sb="13" eb="15">
      <t>ウンエイ</t>
    </rPh>
    <rPh sb="15" eb="17">
      <t>センリャク</t>
    </rPh>
    <rPh sb="18" eb="20">
      <t>カキ</t>
    </rPh>
    <rPh sb="24" eb="26">
      <t>シュウケイ</t>
    </rPh>
    <rPh sb="39" eb="41">
      <t>カクイ</t>
    </rPh>
    <rPh sb="42" eb="44">
      <t>キョウユウ</t>
    </rPh>
    <phoneticPr fontId="4"/>
  </si>
  <si>
    <t>新たな取り組み</t>
    <rPh sb="0" eb="1">
      <t>アラ</t>
    </rPh>
    <rPh sb="3" eb="4">
      <t>ト</t>
    </rPh>
    <rPh sb="5" eb="6">
      <t>ク</t>
    </rPh>
    <phoneticPr fontId="4"/>
  </si>
  <si>
    <t>経費削減、新サービス等の取り組みカテゴリー</t>
    <rPh sb="0" eb="2">
      <t>ケイヒ</t>
    </rPh>
    <rPh sb="2" eb="4">
      <t>サクゲン</t>
    </rPh>
    <rPh sb="5" eb="6">
      <t>アラ</t>
    </rPh>
    <rPh sb="10" eb="11">
      <t>トウ</t>
    </rPh>
    <rPh sb="12" eb="13">
      <t>ト</t>
    </rPh>
    <rPh sb="14" eb="15">
      <t>ク</t>
    </rPh>
    <phoneticPr fontId="4"/>
  </si>
  <si>
    <t>実施時期</t>
    <rPh sb="0" eb="2">
      <t>ジッシ</t>
    </rPh>
    <rPh sb="2" eb="4">
      <t>ジキ</t>
    </rPh>
    <phoneticPr fontId="4"/>
  </si>
  <si>
    <t>取組内容</t>
    <rPh sb="0" eb="2">
      <t>トリクミ</t>
    </rPh>
    <rPh sb="2" eb="4">
      <t>ナイヨウ</t>
    </rPh>
    <phoneticPr fontId="4"/>
  </si>
  <si>
    <t>取組効果</t>
    <rPh sb="0" eb="2">
      <t>トリクミ</t>
    </rPh>
    <rPh sb="2" eb="4">
      <t>コウカ</t>
    </rPh>
    <phoneticPr fontId="4"/>
  </si>
  <si>
    <t>顧客の自己申告あるいは検温の結果、37.5℃以上の場合は、各施設の構成、感染症予防体制の状況を鑑み、他の顧客の安全を徹底して守り、当該顧客にも寄り添った誠実な対応ができるよう、事前に対応策の構築を行うこと。</t>
    <phoneticPr fontId="4"/>
  </si>
  <si>
    <t>エントランス</t>
    <phoneticPr fontId="4"/>
  </si>
  <si>
    <t>入館時には、検温、マスク着用の他、手指消毒を徹底すること。検温機器の使用については、検温方式の違いに応じて、使用上の注意を確認の上、最も適切な方法で行うこと。</t>
    <phoneticPr fontId="4"/>
  </si>
  <si>
    <t>手指消毒では、子供用プッシュ式消毒液やアルコールフリー消毒液の併用し、別途設置することが望ましい。</t>
    <phoneticPr fontId="4"/>
  </si>
  <si>
    <t>出入口が複数ある場合には、動線が混線しないよう出口と入口を分けること。</t>
    <phoneticPr fontId="4"/>
  </si>
  <si>
    <t>マスクを着用していない顧客に対しては、マスクを提供すること（有償・無償を問わない。）。</t>
    <phoneticPr fontId="4"/>
  </si>
  <si>
    <t>チェックインにおいては、非接触型デバイスの活用等、できるだけ接触を避ける運営がなされていること。</t>
    <phoneticPr fontId="4"/>
  </si>
  <si>
    <t>その他入館者（様々な商製品等の納品会社関係者、マッサージ師、イベントコンパニオン等）がある場合は、その他入館者についても、検温を含めた体調確認、消毒、マスク着用等を徹底すること（特に飲食を伴うケースでは、その他入館者を含めた感染症拡大防止策を徹底する必要がある）。</t>
    <phoneticPr fontId="4"/>
  </si>
  <si>
    <t>チェックインにおいては、プライベートチェックインを導入する等3密回避を工夫することが望ましい。</t>
    <phoneticPr fontId="4"/>
  </si>
  <si>
    <t>靴の裏面にウイルスを有している可能性が高いことから施設のエントランスの感染症予防を徹底して管理すること。エントランスで靴の裏面を粘着マットや消毒マットで可能な限り消毒し、できれば靴を脱いで施設内へ誘導するのが望ましい。その場合、靴を収納する袋を提供することが望ましい。顧客の入館時は上着等を収納するビニール袋を提供することが望ましい。</t>
    <phoneticPr fontId="4"/>
  </si>
  <si>
    <t>フロント</t>
    <phoneticPr fontId="4"/>
  </si>
  <si>
    <t>総論</t>
    <rPh sb="0" eb="2">
      <t>ソウロン</t>
    </rPh>
    <phoneticPr fontId="4"/>
  </si>
  <si>
    <t>ソーシャルディンスタンス最低1m以上、接触機会を減らす、手洗い手指消毒の励行、スタッフ等の日常健康管理の徹底、電子決済の導入等接触機会の削減等を実施すること。</t>
    <phoneticPr fontId="4"/>
  </si>
  <si>
    <t>施設内及び客室内換気設備がある場合は、宴会場や料飲施設を含め、建築物衛生法を遵守し運用されている建築物であること、または、必要換気量1人あたり毎時30㎥相当以上の空間が提供されていること（外気取り入れ量は、居室の温度及び相対湿度を17℃以上28℃以下及び40％以上70％以下に維持し、吸気量に対して20％～30％以上の外気取り込みをすること）。換気機能のない冷暖房設備しか設置されていない場合には、30分にごとに1回、数分間窓を全開にすること、またその結果居室の温度及び相対湿度を17℃以上28℃以下及び40％以上70％以下に維持できない場合にはドアを開ける、不使用客室の窓を間接的に開ける二段階換気等、連続的に室内に空気を通す工夫をすること。あるいは、窓の換気と併せて、①可搬式の空気清浄機（HEPAフィルタ※によるろ過式）で②風量が5㎥/分程度以上のものを使用すること、③人の居場所から10㎡（6畳）程度の範囲内に空気清浄機を設置すること、④空気のよどみを生じさせないよう外気を取り入れる風向きと空気清浄機風向きと一致させること。※エアフィルタ別対象粒子径：粗塵用エアフィルタ5μm以上、中性能エアフィルタ1μm以上、HEPAフィルタ0.3μm、ULPAフィルタ0.1μｍ。なお、適切な換気ができているか否かについては、二酸化炭素濃度1,000ppm以下（濃度0.1％以下）であることが一つの指標となる（ビル管法）。</t>
    <phoneticPr fontId="4"/>
  </si>
  <si>
    <t>スタッフは、37.5℃以上の発熱、咳、下痢、味覚障害、だるさ、息苦しさ等の症状がある際、過去2週間以内に入国制限、入国後の観察が必要とされている国・地域への訪問歴及び当該在住者との濃厚接触がある場合、同居家族や身近な知人の感染が疑われる場合等は、自宅待機とすること。</t>
    <phoneticPr fontId="4"/>
  </si>
  <si>
    <t>関係者の緊急連絡先や勤務状況について名簿を作成し保管すること。</t>
    <phoneticPr fontId="4"/>
  </si>
  <si>
    <t>顧客の着用済みマスクについては、客室のマスク廃棄用ビニール袋等を使用し、施設内の他の場所での廃棄は遠慮いただくこと。</t>
    <phoneticPr fontId="4"/>
  </si>
  <si>
    <t>定期的消毒は、罹患者発生時に、濃厚接触者の確認をする上で重要な情報源となることから、消毒した時間を正確に記録しておくこと。</t>
    <phoneticPr fontId="4"/>
  </si>
  <si>
    <t>感染症拡大防止対策には顧客の協力も必須条件となることから、顧客自身が自由に消毒できるような環境を整えること。</t>
    <phoneticPr fontId="4"/>
  </si>
  <si>
    <t>高齢者及び基礎疾患がある顧客に対する客室その他施設内利用の個別配慮を事前整備すること。</t>
    <phoneticPr fontId="4"/>
  </si>
  <si>
    <t>汚れた客室内リネン類等（スタッフの作業着を含む）の回収後は他者が汚染部位に触れないようにすること。体液で汚れたリネン類等は80℃以上の熱湯に10分以上つける又は濃度0.1％次亜塩素酸ソーダに約30分間浸けて消毒等を行ったのち、適切にリネン業者等への依頼、確認を行うこと。</t>
    <phoneticPr fontId="4"/>
  </si>
  <si>
    <t>セントラル空調設備を使用している場合、再循環ダンパを閉じ、施設内空気の循環を停止すること。</t>
    <phoneticPr fontId="4"/>
  </si>
  <si>
    <t>共用部等で定期的な消毒が必要な箇所については、高頻度接触部位は、サービス提供時間内において、概ね2時間に一度以上を目安に、顧客利用頻度に応じ調整の上消毒すること。中頻度接触部位については、サービス提供時間内において、概ね4時間に一度以上を目安に、顧客利用頻度に応じ調整の上消毒すること。低頻度接触部位については、サービス提供時間内において、概ね6時間に一度以上を目安に、顧客利用頻度に応じ調整の上消毒すること。</t>
    <phoneticPr fontId="4"/>
  </si>
  <si>
    <t>顧客の荷物を預かる場合等では、預かる前及び接触後においても迅速に手指の消毒を行うこと。</t>
    <phoneticPr fontId="4"/>
  </si>
  <si>
    <t>団体客を受け付ける場合、来館時まで14日間の検温及び当期間、徹底した感染症対策を講じて来館いただくこと。</t>
    <phoneticPr fontId="4"/>
  </si>
  <si>
    <t>フロントサービス提供時</t>
    <rPh sb="8" eb="10">
      <t>テイキョウ</t>
    </rPh>
    <rPh sb="10" eb="11">
      <t>ジ</t>
    </rPh>
    <phoneticPr fontId="4"/>
  </si>
  <si>
    <t>客室及び施設内でエタノールを使用する消毒を行っている場合、アルコールアレルギーの顧客に対し、事前に丁寧な説明を行うこと（同意書等を交わすことが望ましい。）。</t>
    <phoneticPr fontId="4"/>
  </si>
  <si>
    <t>顧客の検温については、顧客とスタッフ間において、ソーシャディスタンス維持を工夫するか、マスクに加えてフェイスシールドを着用すること。非接触型のサーマルカメラ等による検温を実施している場合には、37.5度以上のお客様対応が即座にできるようスタッフ配置をすること。体温が37.5度以上の場合は、別途体温計で計測できるようにすること。スタッフが着用している上着等ユニフォームの洗濯等を徹底すること。</t>
    <phoneticPr fontId="4"/>
  </si>
  <si>
    <t>フロントではカウンター上、顧客とスタッフ間においてアクリル板等を設置していること。</t>
    <phoneticPr fontId="4"/>
  </si>
  <si>
    <t>スタッフ、顧客ともマスク着用を徹底すること。</t>
    <phoneticPr fontId="4"/>
  </si>
  <si>
    <t>チェックイン及びチェックアウト時における顧客同士の間隔は、1.2m以上（できれば1.5m以上）を確保すること。</t>
    <phoneticPr fontId="4"/>
  </si>
  <si>
    <t>フロントカウンター上も定期的に消毒を行うこと。チェックインキオスクを使用している場合には、接触部位の定期的な消毒を行うこと。</t>
    <phoneticPr fontId="4"/>
  </si>
  <si>
    <t>顧客の手指消毒用に消毒薬を設置すること。</t>
    <phoneticPr fontId="4"/>
  </si>
  <si>
    <t>顧客が利用するボールペン等その都度消毒すること。あるいは客室用ペンの新しいペンをその都度提供すること。</t>
    <phoneticPr fontId="4"/>
  </si>
  <si>
    <t>フロントカウンター上は、顧客が使用した都度消毒を行うこと。チェックインキオスクを使用している場合には、接触部位を使用の都度消毒を行うこと。</t>
    <phoneticPr fontId="4"/>
  </si>
  <si>
    <t>カードキー等を含め客室の鍵類はフロントで消毒すること。</t>
    <phoneticPr fontId="4"/>
  </si>
  <si>
    <t>クレジットカード等の非接触型精算を励行すること。</t>
    <phoneticPr fontId="4"/>
  </si>
  <si>
    <t>クレジットカードや現金等の受け渡しにはトレイを使用すること。</t>
    <phoneticPr fontId="4"/>
  </si>
  <si>
    <t>発熱、咳・咽頭痛、倦怠感、味覚・嗅覚障害、息苦しさ等の症状がある場合や過去14日以内に政府から入国制限、入国後の観察期間を必要とされている国、地域等への渡航歴がある場合、当該国や地域の在住者と濃厚接触歴がある場合の他、過去14日以内に発熱や感冒症状で受診や服薬等をした人及び過去14日以内に同様の症状がある人と接触歴がある場合、その他感染の疑いがある場合等は申し出るよう呼びかけを行うか、チェックシート等で申告書にて管理すること。</t>
    <phoneticPr fontId="4"/>
  </si>
  <si>
    <t>フロントスタッフ等で支払い時にクレジットカード、紙幣を素手で触った場合には、都度手指の消毒を行うこと。</t>
    <phoneticPr fontId="4"/>
  </si>
  <si>
    <t>顧客が入館、外出する際に時間記録を行う等、その他データ管理を徹底すること（外出頻度の把握をすることで保健所等が罹患先の時間等を特定できるため。）。</t>
    <phoneticPr fontId="4"/>
  </si>
  <si>
    <t>フロントカウンターの周辺が密にならないようスタッフを配置しコントロールすること。</t>
    <phoneticPr fontId="4"/>
  </si>
  <si>
    <t>顧客に対して、施設利用の数日後に再度、症状がないかの確認を行うこと（その場合は事前にその旨を正確に伝えること）。</t>
    <phoneticPr fontId="4"/>
  </si>
  <si>
    <t>万一感染の恐れがある顧客が生じた際に備えて、他の顧客と動線を区分けできる客室を1室以上売り止めし準備しておくこと。</t>
    <phoneticPr fontId="4"/>
  </si>
  <si>
    <t>前の顧客使用時から一定期間（2日間程度）空室状態とした後に顧客へ提供することが「終息」までの間は望ましい。</t>
    <phoneticPr fontId="4"/>
  </si>
  <si>
    <t>グループ等の場合、グループ内で顧客が他の客室内へ入室することがないようにすること。</t>
    <phoneticPr fontId="4"/>
  </si>
  <si>
    <t>居室内の埃除去等清掃では、上部（奥側）から下部（手前側）にかけて行うこと。掃除機は、埃や汚れ除去の後に行い、その後に客室内備品を設置する。</t>
    <phoneticPr fontId="4"/>
  </si>
  <si>
    <t>リネン類に残毛がないかも徹底チェックすること。</t>
    <phoneticPr fontId="4"/>
  </si>
  <si>
    <t>スリッパは使い捨てを使用するか、それ以外では洗濯、消毒を都度実施すること。</t>
    <phoneticPr fontId="4"/>
  </si>
  <si>
    <t>スタッフの客室入室時は手指消毒を行うこと（エタノール消毒薬の場合、揮発性等を鑑み、70％以上95%以下を使用し、最低でも60％以上を使用する）。</t>
    <phoneticPr fontId="4"/>
  </si>
  <si>
    <t>消毒終了の確認サイン等で消毒済み客室と未消毒客室に関する情報を正確に共有すること。</t>
    <phoneticPr fontId="4"/>
  </si>
  <si>
    <t>居室内及びトレイ内のごみ箱について、内側にゴミ袋が設置されていない場合は、ゴミ箱の外側及び内側とも消毒を実施すること。</t>
    <phoneticPr fontId="4"/>
  </si>
  <si>
    <t>バスルームにおいては、バスタブ横にバスマットを使用できるよう設置しておくこと。</t>
    <phoneticPr fontId="4"/>
  </si>
  <si>
    <t>客室内のトイレについては清掃及び消毒前に十分に換気を行っておくこと。</t>
    <phoneticPr fontId="4"/>
  </si>
  <si>
    <t>客室内の冷蔵庫には、ドリンク類や菓子類を設置しないこと。なお、提供する場合は、顧客からの要望に応じたルームサービス等にて対応すること。</t>
    <phoneticPr fontId="4"/>
  </si>
  <si>
    <t>使用後のマスクについて、後に廃棄用ゴミの分別する場合には特に、使用済みマスク廃棄用ビニール袋を設置すること。</t>
    <phoneticPr fontId="4"/>
  </si>
  <si>
    <t>外したマスクを直接テーブル上に置かないようマスクケース等を事前提供、あるいは設置すること。</t>
    <phoneticPr fontId="4"/>
  </si>
  <si>
    <t>枕や布団については、シーツを取り除いた後に体液等の汚れを慎重に確認し、体液等汚れが見られる場合には、枕や布団自体を洗濯すること。</t>
    <phoneticPr fontId="4"/>
  </si>
  <si>
    <t>床については、スチームクリーナー等で熱消毒等を行うことが望ましい。客室通路でも同様にスチームクリーナーを使用している場合は、それらと客室用スチームクリーナーを使い分けること。</t>
    <phoneticPr fontId="4"/>
  </si>
  <si>
    <t>トイレでは、トイレ用スリッパを設置するか、トイレの床について専用のスチームクリーナー等で熱消毒等を行うことが望ましい。</t>
    <phoneticPr fontId="4"/>
  </si>
  <si>
    <t>床掃除は、大きな汚れ等が無い場合は、ほうきと塵取りを使用するのが望ましい。</t>
    <phoneticPr fontId="4"/>
  </si>
  <si>
    <t>客室では、新型コロナウイルス汚染度に応じた区分けをすることも有用である。ドア周辺を「レッドゾーン」、バスルームを「イエローゾーン」、ベッドルームを「グリーンゾーン」とし、「グリーンゾーン」では、客室ドア付近のクローゼットを使用する等で上着、鞄を持ち込まない、靴も即座にスリッパに履き替えるよう顧客に説明すること。旅館等玄関で脱靴する場合には、その後は施設内用スリッパを使用し、客室内では玄関スペースでスリッパを脱げること。旅館等において施設内用スリッパにつき、使い捨てスリッパでない場合は、スリッパを使用した都度、裏面を含め消毒すること。消毒する場合、薬剤の特性に応じて乾拭き等を行う他、予備を準備しておき使用の都度、新たなスリッパに取り換えるのが望ましい。「イエローゾーン」では顧客がこまめな消毒や手洗いをできるよう配慮すること。清掃に当たっては「レッドゾーン」の消毒を徹底する工夫や対策を検討すること。</t>
    <phoneticPr fontId="4"/>
  </si>
  <si>
    <t>カーテン等の布地の場合は、顧客が触らなくてもよいように、自動カーテン設備とする、あるいはバーでの開閉が可能なものとする等工夫し、直接生地に触れる可能性を排除すること（その場合は、自動カーテンのパネルやバーを消毒すること。）。</t>
    <phoneticPr fontId="4"/>
  </si>
  <si>
    <t>清掃前に十分に換気を行うこと（感染者使用客室は24時間以上、通常時は1時間以上を目安とする。）。換気に当たっては、空間に入ってくる空気の量と出ていく空気の量が同じ場合、空気の入口が小さいほうが勢いよく流れるという性質がある。空気の入口を小さく、出口を大きく開けることで、部屋の空気が攪拌され、室内のより広い範囲を換気することができることから清掃時等十分に換気を行うこと。窓が1つしかない場合は、扇風機等を使用することで効果を上げることができる。対角線上に空気の流れを作り2方向換気を定期的に行う他、換気設備がある場合常時運転を行うこと。</t>
    <phoneticPr fontId="4"/>
  </si>
  <si>
    <t>机等家具類の消毒については、表面だけではなく、側面、一部裏面にも注意すること。</t>
    <phoneticPr fontId="4"/>
  </si>
  <si>
    <t>ホテルでベッドを使用している場合、ベッドサイドにイブニングサービスで提供されるようなベッドサイドマットを敷いておくこと（顧客が素足で床に触れる頻度が少なくなる。）。</t>
    <phoneticPr fontId="4"/>
  </si>
  <si>
    <t>料飲施設全般
入店時</t>
    <rPh sb="0" eb="2">
      <t>リョウイン</t>
    </rPh>
    <rPh sb="2" eb="4">
      <t>シセツ</t>
    </rPh>
    <rPh sb="4" eb="6">
      <t>ゼンパン</t>
    </rPh>
    <rPh sb="7" eb="9">
      <t>ニュウテン</t>
    </rPh>
    <rPh sb="9" eb="10">
      <t>ジ</t>
    </rPh>
    <phoneticPr fontId="4"/>
  </si>
  <si>
    <t>特に朝食時のレストラン等、チェックイン時に顧客毎の食事時間をあらかじめ指定し、時間帯を調整する等、「密」に繋がるような入室待ちが生じることが無いようにすること。</t>
    <phoneticPr fontId="4"/>
  </si>
  <si>
    <t>入場時の手洗いまたは手指消毒を徹底すること。</t>
    <phoneticPr fontId="4"/>
  </si>
  <si>
    <t>消毒薬の設置では、荷物を置く台を設置し、消毒する両手をふさがないようにすること。</t>
    <phoneticPr fontId="4"/>
  </si>
  <si>
    <t>席で会話する際、またその他店内でもマスクを着用するよう促すこと。</t>
    <phoneticPr fontId="4"/>
  </si>
  <si>
    <t>入店時に、顧客の上着や鞄を預かること。顧客の私物に触れたスタッフは即座に手指消毒を行うこと。</t>
    <phoneticPr fontId="4"/>
  </si>
  <si>
    <t>料飲施設全般
飲食スペース</t>
    <rPh sb="0" eb="2">
      <t>リョウイン</t>
    </rPh>
    <rPh sb="2" eb="4">
      <t>シセツ</t>
    </rPh>
    <rPh sb="4" eb="6">
      <t>ゼンパン</t>
    </rPh>
    <rPh sb="7" eb="9">
      <t>インショク</t>
    </rPh>
    <phoneticPr fontId="4"/>
  </si>
  <si>
    <t>使用後のテーブルや椅子を都度消毒すること。</t>
    <phoneticPr fontId="4"/>
  </si>
  <si>
    <t>正面着席等の席配置については1.2m以上（できれば1.5m程度）の間隔を空けて客席を配置し、顧客の密接を避けること。</t>
    <phoneticPr fontId="4"/>
  </si>
  <si>
    <t>対面や横並び等の席配置が固定されているような場合は、アクリル板等一定の高さを有する遮蔽物を設置する等飛沫感染防止対策を講じること。</t>
    <phoneticPr fontId="4"/>
  </si>
  <si>
    <t>1人当たり毎時30㎥の換気ができている他、扉を開けておく等を含め換気を徹底管理すること。</t>
    <phoneticPr fontId="4"/>
  </si>
  <si>
    <t>外したマスクを直接テーブル上に置かないようマスクケース等を提供すること。</t>
    <phoneticPr fontId="4"/>
  </si>
  <si>
    <t>顧客が密集するような場合には、そこにおいてできるだけ小声での会話となるよう顧客に伝えていること。</t>
    <phoneticPr fontId="4"/>
  </si>
  <si>
    <t>メニューは、消毒しやすいよう素材に配慮し都度消毒すること。</t>
    <phoneticPr fontId="4"/>
  </si>
  <si>
    <t>テーブルクロスを使用している場合は、消毒が困難となることから、クロス使用を停止し、顧客使用の都度テーブル消毒を徹底すること。</t>
    <phoneticPr fontId="4"/>
  </si>
  <si>
    <t>使用後のテーブルや椅子等に関する消毒については、表面だけではなく、側面、一部裏面にも注意すること。</t>
    <phoneticPr fontId="4"/>
  </si>
  <si>
    <t>バックグラウンドBGMの音量にも注意すること。</t>
    <phoneticPr fontId="4"/>
  </si>
  <si>
    <t>顧客自身が食事前に自由に消毒できるような環境を整えること。</t>
    <phoneticPr fontId="4"/>
  </si>
  <si>
    <t>室内を「グリーンゾーン」と定義し、室内には新型コロナウイルス汚染の可能性がある鞄や上着を持ち込まないようにすること、クロークで預からない場合には顧客の上着や鞄用の籠等を設置すること。</t>
    <phoneticPr fontId="4"/>
  </si>
  <si>
    <t>床については、定期的にスチームクリーナー等で消毒すること。</t>
    <phoneticPr fontId="4"/>
  </si>
  <si>
    <t>料飲施設全般
サービス提供時</t>
    <rPh sb="0" eb="2">
      <t>リョウイン</t>
    </rPh>
    <rPh sb="2" eb="4">
      <t>シセツ</t>
    </rPh>
    <rPh sb="4" eb="6">
      <t>ゼンパン</t>
    </rPh>
    <rPh sb="11" eb="13">
      <t>テイキョウ</t>
    </rPh>
    <rPh sb="13" eb="14">
      <t>ジ</t>
    </rPh>
    <phoneticPr fontId="4"/>
  </si>
  <si>
    <t>スタッフは、マスクを必ず着用すること。</t>
    <phoneticPr fontId="4"/>
  </si>
  <si>
    <t>鍋料理や刺身盛り等は一人鍋、一人盛りに極力変更すること。また取り分けが必要な場合は、従業員が行っていること。</t>
    <phoneticPr fontId="4"/>
  </si>
  <si>
    <t>コンプリメンタリーサービス等の無料サービスについて、顧客が自由にとれるようなドリンク類や菓子類の設置を行わないこと。提供する場合には、個々の顧客用に使い捨てビニール手袋等を提供していること。その他共用部やクラブラウンジ、バー等においても同様とする。</t>
    <phoneticPr fontId="4"/>
  </si>
  <si>
    <t>料飲施設全般
配膳時</t>
    <rPh sb="0" eb="2">
      <t>リョウイン</t>
    </rPh>
    <rPh sb="2" eb="4">
      <t>シセツ</t>
    </rPh>
    <rPh sb="4" eb="6">
      <t>ゼンパン</t>
    </rPh>
    <rPh sb="7" eb="9">
      <t>ハイゼン</t>
    </rPh>
    <rPh sb="9" eb="10">
      <t>ジ</t>
    </rPh>
    <phoneticPr fontId="4"/>
  </si>
  <si>
    <t>下膳と同時に別の顧客に対しその流れで料理提供をしないこと。下膳作業後の手洗い、手指消毒の徹底を行うこと。</t>
    <phoneticPr fontId="4"/>
  </si>
  <si>
    <t>スタッフと利用者の接触を減らすように工夫すること。</t>
    <phoneticPr fontId="4"/>
  </si>
  <si>
    <t>ゴム手袋等は厨房で使用したものと使い分けること。</t>
    <phoneticPr fontId="4"/>
  </si>
  <si>
    <t>ゴム手袋に汚れや傷みが見られた際、あるいは頻繁に使用した場合には、迅速且つ適切に廃棄し取り換えること。ゴムアレルギーのスタッフは白手袋をした上からビニール手袋をすること。</t>
    <phoneticPr fontId="4"/>
  </si>
  <si>
    <t>スタッフは、マスクの着用に加え、必要に応じてフェイスシールド等を活用すること（マスクを着用していない顧客との接点が見られるような場合等）。</t>
    <phoneticPr fontId="4"/>
  </si>
  <si>
    <t>料飲施設全般
会計時</t>
    <rPh sb="0" eb="2">
      <t>リョウイン</t>
    </rPh>
    <rPh sb="2" eb="4">
      <t>シセツ</t>
    </rPh>
    <rPh sb="4" eb="6">
      <t>ゼンパン</t>
    </rPh>
    <rPh sb="7" eb="9">
      <t>カイケイ</t>
    </rPh>
    <rPh sb="9" eb="10">
      <t>ジ</t>
    </rPh>
    <phoneticPr fontId="4"/>
  </si>
  <si>
    <t>会計テーブル等では、ビニールパーテーションやアクリル板を設置すること。</t>
    <phoneticPr fontId="4"/>
  </si>
  <si>
    <t>精算時に密集しないように密回避用の足跡ステッカーを設置する他、徹底して密回避を管理すること。</t>
    <phoneticPr fontId="4"/>
  </si>
  <si>
    <t>精算時使用するボールペン等は使用の都度消毒を行うこと。</t>
    <phoneticPr fontId="4"/>
  </si>
  <si>
    <t>ブッフェ形式</t>
    <rPh sb="4" eb="6">
      <t>ケイシキ</t>
    </rPh>
    <phoneticPr fontId="4"/>
  </si>
  <si>
    <t>ブッフェ形式
サービス提供時</t>
    <rPh sb="4" eb="6">
      <t>ケイシキ</t>
    </rPh>
    <rPh sb="11" eb="13">
      <t>テイキョウ</t>
    </rPh>
    <rPh sb="13" eb="14">
      <t>ジ</t>
    </rPh>
    <phoneticPr fontId="4"/>
  </si>
  <si>
    <t>ブッフェ形式
配膳時</t>
    <rPh sb="4" eb="6">
      <t>ケイシキ</t>
    </rPh>
    <rPh sb="7" eb="9">
      <t>ハイゼン</t>
    </rPh>
    <rPh sb="9" eb="10">
      <t>ジ</t>
    </rPh>
    <phoneticPr fontId="4"/>
  </si>
  <si>
    <t>ブッフェ形式の場合、ブッフェボード前では顧客に対して徹底してマスクの着用を促すと同時に、適切な場所に顧客用消毒薬剤を設置すること。</t>
    <phoneticPr fontId="4"/>
  </si>
  <si>
    <t>ブッフェ形式の場合、ブッフェラインが混雑しないよう、密を避けるため足跡ステッカーを設置し管理するか入場制限を適切に行うこと。</t>
    <phoneticPr fontId="4"/>
  </si>
  <si>
    <t>ブッフェ形式の場合は、配膳スタッフを置き、1.2m以上（できれば1.5m以上）の間隔で並んでもらうこと。</t>
    <phoneticPr fontId="4"/>
  </si>
  <si>
    <t>食事に伴うゴミ類用にゴミ用小袋等を提供すること。</t>
    <phoneticPr fontId="4"/>
  </si>
  <si>
    <t>ブッフェ形式は極力避け、個別セットメニューの提供にすることが望ましい。ブッフェ形式の場合には料理を小皿に盛って提供するか、スタッフが料理を取り分けること。なお、例えばライスやパン、その他お味噌汁やスープのみでも顧客が食事を自由に取れるようなことがないようにすること。配膳スタッフが配置されていたとしても、スタッフ不在時にトング等を顧客が自身で使用する可能性もあることに注意すること。</t>
    <phoneticPr fontId="4"/>
  </si>
  <si>
    <t>全ての顧客に入店時、使い捨て手袋を提供すること。または、利用客一人ひとりに、取り分け用のトングや箸を渡し、使い終わったら回収・消毒して顧客同士がトング等を共有しないようにすること。</t>
    <phoneticPr fontId="4"/>
  </si>
  <si>
    <t>宴会場
入場時</t>
    <rPh sb="0" eb="3">
      <t>エンカイジョウ</t>
    </rPh>
    <rPh sb="4" eb="6">
      <t>ニュウジョウ</t>
    </rPh>
    <rPh sb="6" eb="7">
      <t>ジ</t>
    </rPh>
    <phoneticPr fontId="4"/>
  </si>
  <si>
    <t>宴会場
スペース</t>
    <rPh sb="0" eb="3">
      <t>エンカイジョウ</t>
    </rPh>
    <phoneticPr fontId="4"/>
  </si>
  <si>
    <t>宴会場
サービス提供時</t>
    <rPh sb="0" eb="3">
      <t>エンカイジョウ</t>
    </rPh>
    <rPh sb="8" eb="10">
      <t>テイキョウ</t>
    </rPh>
    <rPh sb="10" eb="11">
      <t>ジ</t>
    </rPh>
    <phoneticPr fontId="4"/>
  </si>
  <si>
    <t>宴会場
配膳時</t>
    <rPh sb="0" eb="3">
      <t>エンカイジョウ</t>
    </rPh>
    <rPh sb="4" eb="6">
      <t>ハイゼン</t>
    </rPh>
    <rPh sb="6" eb="7">
      <t>ジ</t>
    </rPh>
    <phoneticPr fontId="4"/>
  </si>
  <si>
    <t>クロークでは、ビニールパーテーションやアクリル板を設置し、顧客の上着や鞄等を預かること。なお、顧客の私物に触れたスタッフは適宜に手指消毒すること。</t>
    <phoneticPr fontId="4"/>
  </si>
  <si>
    <t>消毒薬を設置し、入場時の手洗いまたは手指消毒を徹底すること。</t>
    <phoneticPr fontId="4"/>
  </si>
  <si>
    <t>入場時にはサーマルカメラ等で検温し、発熱、咳、かぜ症状のある人は遠慮いただくこと。</t>
    <phoneticPr fontId="4"/>
  </si>
  <si>
    <t>チケット等を渡す場合は、入場者自身にちぎってもらう等接触を防ぐこと。</t>
    <phoneticPr fontId="4"/>
  </si>
  <si>
    <t>ボールペンや資料等は共有・交換しないようにすること（同じボールペン等を使用する場合は都度消毒を行うこと。）。</t>
    <phoneticPr fontId="4"/>
  </si>
  <si>
    <t>ホワイエ等にて、顧客が自由に取れるようなドリンク類や菓子類等の提供を行わないこと。</t>
    <phoneticPr fontId="4"/>
  </si>
  <si>
    <t>消毒薬とセットでバゲージラックを設置すること。</t>
    <phoneticPr fontId="4"/>
  </si>
  <si>
    <t>参加者の住所や氏名を保存・管理すること。</t>
    <phoneticPr fontId="4"/>
  </si>
  <si>
    <t>入場時受付においては、各種受付等QRコード等非接触型の工夫を行うこと。</t>
    <phoneticPr fontId="4"/>
  </si>
  <si>
    <t>宴会場に向かう際は複数の控え室等毎に数人ずつ宴会場への案内を行うこと（その際も顧客は私語を慎んでいただくこと）。解散後も同様に一斉に、元の控え室等に戻らないよう規制退場とすること。</t>
    <phoneticPr fontId="4"/>
  </si>
  <si>
    <t>宴会場の出入口が複数ある場合は、入口と出口を分けること。</t>
    <phoneticPr fontId="4"/>
  </si>
  <si>
    <t>1人当たり毎時30㎥の換気ができている他、開口部があれば使用する他、換気を徹底管理すること。</t>
    <phoneticPr fontId="4"/>
  </si>
  <si>
    <t>マイクを使う人はマスクを着用すること。</t>
    <phoneticPr fontId="4"/>
  </si>
  <si>
    <t>テーブル及び椅子は使用毎に適切な手順で正確に消毒を行うこと。</t>
    <phoneticPr fontId="4"/>
  </si>
  <si>
    <t>座布団を使用あるいは布製座面の椅子等を使用している場合は、ビニール製やその他拭けるものにするか、カバーの交換ができるものを使用し、都度エタノール消毒等をすること。</t>
    <phoneticPr fontId="4"/>
  </si>
  <si>
    <t>特にマスクを外す飲食時はできるだけ会話をしないよう促すこと。</t>
    <phoneticPr fontId="4"/>
  </si>
  <si>
    <t>出し物を実施する場合はマスクを着用すること。吹く楽器は禁止とし、歌はマスクを着用すること。ステージにビニールパーテーション等を設置すること。</t>
    <phoneticPr fontId="4"/>
  </si>
  <si>
    <t>マイクに紙タオルやガーゼ生地等を巻き、使用者ごとに交換等を行うこと。</t>
    <phoneticPr fontId="4"/>
  </si>
  <si>
    <t>カスターセット（調味料類）をテーブルに置かないこと。それらは小分けにして個別に提供するか、調味料置き場等に配膳者等を設置し、スタッフにより個別に提供すること。</t>
    <phoneticPr fontId="4"/>
  </si>
  <si>
    <t>ナフキンは、他者とシェアするようなセットされたものを設置せず、都度個々の顧客に提供すること。</t>
    <phoneticPr fontId="4"/>
  </si>
  <si>
    <t>スリッパ等を使用する場合は、他者のものと間違わないよう工夫すること。</t>
    <phoneticPr fontId="4"/>
  </si>
  <si>
    <t>顧客自身が自由に消毒できるような環境を整えること。</t>
    <phoneticPr fontId="4"/>
  </si>
  <si>
    <t>室内を「グリーンゾーン」と定義し、クロークにて上着や鞄等を預かり、室内には新型コロナウイルス汚染の可能性がある鞄や上着を持ち込まないようにすること。</t>
    <phoneticPr fontId="4"/>
  </si>
  <si>
    <t>参加者数は、会場の収容可能人数に対して概ね1/2程度の人数設定とすること。</t>
    <phoneticPr fontId="4"/>
  </si>
  <si>
    <t>使用後のテーブルは、表面だけではなく、側面、一部裏面も消毒すること。</t>
    <phoneticPr fontId="4"/>
  </si>
  <si>
    <t>スタッフは必ずマスクを着用し、マスクを着用していない顧客との接点が見られる場合等ではマスク着用のうえ、フェイスシールド等を活用すること。</t>
    <phoneticPr fontId="4"/>
  </si>
  <si>
    <t>宿泊施設側が各顧客へ個別提供することを徹底し、料理や食器を顧客間で共有しない、させない工夫をすること。</t>
    <phoneticPr fontId="4"/>
  </si>
  <si>
    <t>顧客が密集するような場合には、そこにおいてできるだけ小声での会話となるよう顧客に伝えること。</t>
    <phoneticPr fontId="4"/>
  </si>
  <si>
    <t>お酌を行わないよう伝えること。</t>
    <phoneticPr fontId="4"/>
  </si>
  <si>
    <t>乾杯は、グラス同士が当たらない程度とするよう伝えること。</t>
    <phoneticPr fontId="4"/>
  </si>
  <si>
    <t>感染者が出ている地域では宴会はクラスターを引き起こす可能性が高く、感染者が出ている地域での宴会は原則不可と考えること。感染者が出ていない地域では、感染拡大防止対策を徹底すること。宴会やMICE等の実施に関しては、事前に実施に関する指導を保健所等より受けること。</t>
    <phoneticPr fontId="4"/>
  </si>
  <si>
    <t>会議等や宴会開催時間等滞在時間が短くなるよう時間設定等を行うこと。</t>
    <phoneticPr fontId="4"/>
  </si>
  <si>
    <t>グラスウェア、チャイナウェア、シルバーウェア、お箸等は使い捨てとするか、徹底して洗浄したものとすること。</t>
    <phoneticPr fontId="4"/>
  </si>
  <si>
    <t>配膳スタッフは、頻繁に手指消毒を行う必要があることに鑑み、ホール内で使用するためのゴム手袋を着用すること、また厨房で使用したものと使い分けること。</t>
    <phoneticPr fontId="4"/>
  </si>
  <si>
    <t>ゴム手袋に汚れや傷みが見られた際、あるいは頻繁に使用した場合には、迅速且つ適切に廃棄し取り換えること。</t>
    <phoneticPr fontId="4"/>
  </si>
  <si>
    <t>ゴムアレルギーのスタッフは白手袋をした上からビニール手袋をすること。</t>
    <phoneticPr fontId="4"/>
  </si>
  <si>
    <t>下膳後の食物は全て廃棄すること。</t>
    <phoneticPr fontId="4"/>
  </si>
  <si>
    <t>料理に消毒用薬剤が絶対にかからない場所において、こまめに消毒をしながら配膳をおこなうこと。</t>
    <phoneticPr fontId="4"/>
  </si>
  <si>
    <t>料理やドリンクメニュー、その他提供資料等は、消毒しやすいよう素材に配慮し都度消毒するか、差し上げること。</t>
    <phoneticPr fontId="4"/>
  </si>
  <si>
    <t>料理は盛り皿ではなく、個々人に個別に配膳すること。</t>
    <phoneticPr fontId="4"/>
  </si>
  <si>
    <t>余興などで会話がなくても楽しめる工夫をすること(バンド演奏・ピアノ・弦楽器演奏や舞踊等)。</t>
    <phoneticPr fontId="4"/>
  </si>
  <si>
    <t>厨房等</t>
    <rPh sb="0" eb="2">
      <t>チュウボウ</t>
    </rPh>
    <rPh sb="2" eb="3">
      <t>トウ</t>
    </rPh>
    <phoneticPr fontId="4"/>
  </si>
  <si>
    <t>スタッフの健康管理、手指消毒を徹底すること。</t>
    <phoneticPr fontId="4"/>
  </si>
  <si>
    <t>細菌類やウイルスは厨房には絶対に持ち込まないこと。</t>
    <phoneticPr fontId="4"/>
  </si>
  <si>
    <t>仕入れ会社等社外従業員等の施設内アクセスについても、入館管理、健康管理、手指消毒を徹底すること。</t>
    <phoneticPr fontId="4"/>
  </si>
  <si>
    <t>厨房への出入口では自動ドアの設置が望ましい。</t>
    <phoneticPr fontId="4"/>
  </si>
  <si>
    <t>ルームサービス</t>
    <phoneticPr fontId="4"/>
  </si>
  <si>
    <t>可能な限り一度にまとめて料理を提供し、従業員の入室回数を減らすよう工夫すること。</t>
    <phoneticPr fontId="4"/>
  </si>
  <si>
    <t>入室の際は、マスクを着用の上、手指消毒すること。</t>
    <phoneticPr fontId="4"/>
  </si>
  <si>
    <t>入室の際は、マスクの上にフェイスシールドを着用すること。</t>
    <phoneticPr fontId="4"/>
  </si>
  <si>
    <t>料理運搬用機器の接触部位を定期的に消毒すること。</t>
    <phoneticPr fontId="4"/>
  </si>
  <si>
    <t>循環設備がある場合は適法なレジオネラ菌対策を前提とする他、バイオフィルムの徹底除去等「旅館業における衛生等管理要領」を遵守すること。</t>
    <phoneticPr fontId="4"/>
  </si>
  <si>
    <t>浴場内及び更衣室では特に飛沫感染に対する対策を徹底して行うこと。また、リラクゼーションスペース、更衣室及び共用トイレ等については、それに加えてできるだけ換気の徹底や適宜消毒を実施すること。</t>
    <phoneticPr fontId="4"/>
  </si>
  <si>
    <t>スタッフは常に、また顧客もマスク着用ができる場所ではマスク着用を徹底すること。</t>
    <phoneticPr fontId="4"/>
  </si>
  <si>
    <t>入場時の手洗いまたは手指消毒を徹底することの他、エントランスや受付にて消毒薬の設置を行うこと。</t>
    <phoneticPr fontId="4"/>
  </si>
  <si>
    <t>ジャグジーや打たせ湯等は停止し、エアロゾル発生を極力回避するよう努力すること。</t>
    <phoneticPr fontId="4"/>
  </si>
  <si>
    <t>スリッパ等を提供する場合は、顧客が使用した都度消毒するか使い捨てスリッパを使用すること。</t>
    <phoneticPr fontId="4"/>
  </si>
  <si>
    <t>クレジットカードや現金等の受け渡しにはトレイを使用すること。顧客の私物に触れたスタッフは適宜消毒すること。</t>
    <phoneticPr fontId="4"/>
  </si>
  <si>
    <t>更衣室は、2.0m以上の間隔を空け利用者同士が密集しないようにし、必要に応じて予約制等の人数制限を取り入れること。</t>
    <phoneticPr fontId="4"/>
  </si>
  <si>
    <t>温泉や大浴場では事前に体や頭を洗ってから入浴するよう通知すること。入浴後も体を再度洗うかシャワー等で洗体するよう通知すること。</t>
    <phoneticPr fontId="4"/>
  </si>
  <si>
    <t>タオル類は、更衣室に積み上げて設置せず、小分けにして直接手渡しではなく籠等に入れて顧客に提供すること。</t>
    <phoneticPr fontId="4"/>
  </si>
  <si>
    <t>サウナ室内等換気が十分でないスペースにおいては、定期的に扉を開けて換気する他、顧客間は2m間隔以上だけではなく、1人/4㎡以上等十分な間隔を設けること。</t>
    <phoneticPr fontId="4"/>
  </si>
  <si>
    <t>精算時使用するボールペン、更衣室内扉取っ手、ロッカー扉取っ手、セーフティボックス、その他設置備品類（ドライヤー、体重計、椅子類等）等について、それぞれ使用頻度に応じて消毒すること。</t>
    <phoneticPr fontId="4"/>
  </si>
  <si>
    <t>洗い場については、使用した顧客が自身で洗い流すよう安全行動指針を提示すること。</t>
    <phoneticPr fontId="4"/>
  </si>
  <si>
    <t>フィットネスルームやエステルーム等換気を徹底すること。</t>
    <phoneticPr fontId="4"/>
  </si>
  <si>
    <t>スタッフはマスク着用すること。</t>
    <phoneticPr fontId="4"/>
  </si>
  <si>
    <t>フィットネスマシンやエステルーム家具類は、顧客が使用した都度、接触部位の消毒すること。</t>
    <phoneticPr fontId="4"/>
  </si>
  <si>
    <t>タオル類は、積み上げて設置するのではなく、小分けにして直接手渡しではなく籠等に入れて顧客に提供すること。</t>
    <phoneticPr fontId="4"/>
  </si>
  <si>
    <t>更衣室は、できれば2.0m以上の間隔を空け利用者同士が密集しないようにし、必要に応じて予約制等の人数制限を行うこと。</t>
    <phoneticPr fontId="4"/>
  </si>
  <si>
    <t>フィットネスにおいても、マスク着用とすること。</t>
    <phoneticPr fontId="4"/>
  </si>
  <si>
    <t>フィットネスルーム等では密を避けて必要に応じて入場制限や利用者数管理を行うこと（他の顧客との間隔を四方約2.0m以上確保すること）。</t>
    <phoneticPr fontId="4"/>
  </si>
  <si>
    <t>エステルームの家具類の消毒は、表面だけではなく、接触したと考えられる側面や裏面に注意すること。</t>
    <phoneticPr fontId="4"/>
  </si>
  <si>
    <t>バックヤード内では、マスクを着用し（鼻から下を覆うよう適切に着用すること。）、室内では密にならないよう配慮すること。</t>
    <phoneticPr fontId="4"/>
  </si>
  <si>
    <t>事務所内では、1人当たり毎時30㎥以上の換気ができている等徹底した換気管理及び湿度管理（相対湿度40％～60％程度）がなされていること。</t>
    <phoneticPr fontId="4"/>
  </si>
  <si>
    <t>ロビーやフロント、その他接遇時に着用したユニフォームの上着や着用した靴等については、バックヤードにできるだけ持ち込まないよう注意すること。</t>
    <phoneticPr fontId="4"/>
  </si>
  <si>
    <t>テーブル間（前・横）に頭上の高さ以上のパーテーション等を設置すること。</t>
    <phoneticPr fontId="4"/>
  </si>
  <si>
    <t>食堂では、食事中の私語を慎み、密にならないよう席配置を確認することの他、十分な換気を確認すること。また、箸や食器、調味料等できるだけ小分けに管理し、それらの入れ物をスタッフ間で共有しないこと。</t>
    <phoneticPr fontId="4"/>
  </si>
  <si>
    <t>更衣室では、入室制限等により密を避け、十分な換気がなされていることを確認すること。</t>
    <phoneticPr fontId="4"/>
  </si>
  <si>
    <t>自動販売機や電子レンジ、コピー機、電話機、照明や空調、テレビ等のボタン等の物品については、使用前後にスタッフ自身も手指の消毒を行う他、使用前後に使用者自ら物品の消毒すること。物品を操作中等には顔を触らないこと。</t>
    <phoneticPr fontId="4"/>
  </si>
  <si>
    <t>バックヤードの内側ドア付近には消毒薬を設置する他、外側のドアノブは汚染されていると考え、室内に入ってから速やかに手指消毒を行うこと。</t>
    <phoneticPr fontId="4"/>
  </si>
  <si>
    <t>個々のスタッフが自由に消毒できるような環境を整えること。</t>
    <phoneticPr fontId="4"/>
  </si>
  <si>
    <t>バックヤード等は全て、二酸化炭素濃度が0.1％以下であるか常に確認し、しっかりと換気を行うこと。相対湿度は40％～65％程度で維持すること。換気が徹底できるよう、整理整頓を常に行い、リネン類等がある場合は布でカバーしておくこと。</t>
    <phoneticPr fontId="4"/>
  </si>
  <si>
    <t>飲み物等は都度洗い、また接触し消費したものはその都度ゴミ箱に廃棄すること。</t>
    <phoneticPr fontId="4"/>
  </si>
  <si>
    <t>ゴミ処理では、ビニール手袋を着用し、その後手指の消毒を行うこと。</t>
    <phoneticPr fontId="4"/>
  </si>
  <si>
    <t>更衣室、食堂、事務所、会議室、仮眠室、その他スタッフが常駐するような機械室や駐車場管理室等を含めて、「グリーンゾーン」と位置づけること。</t>
    <phoneticPr fontId="4"/>
  </si>
  <si>
    <t>「グリーンゾーン」の近くに手指消毒、上着を脱ぐ、スリッパに履き替える等の「イエローゾーン」を設けること。</t>
    <phoneticPr fontId="4"/>
  </si>
  <si>
    <t>バックヤード等は、明確な目的がある場合の入室に限定すること。入室の際は、手指消毒をし、上着を脱ぎ、靴を履き替えること（個々人用スリッパでも可）。</t>
    <phoneticPr fontId="4"/>
  </si>
  <si>
    <t>椅子や家具類で布製等の場合には、ビニールシートを被せて覆う等消毒が可能な状況とすること。</t>
    <phoneticPr fontId="4"/>
  </si>
  <si>
    <t>その他共用部</t>
    <rPh sb="2" eb="3">
      <t>タ</t>
    </rPh>
    <rPh sb="3" eb="6">
      <t>キョウヨウブ</t>
    </rPh>
    <phoneticPr fontId="4"/>
  </si>
  <si>
    <t>共用部においても、スタッフ、顧客ともマスク着用を徹底すること。</t>
    <phoneticPr fontId="4"/>
  </si>
  <si>
    <t>エレベーターホール側ボタン、内部のボタンとも定期的に消毒し、消毒した時間を記録すること。</t>
    <phoneticPr fontId="4"/>
  </si>
  <si>
    <t>エレベーターホール、共用トイレ内には手指消毒用の消毒液設置を行うこと。</t>
    <phoneticPr fontId="4"/>
  </si>
  <si>
    <t>喫煙所を有する場合は、３密空間になる可能性がある他、マスクを外す環境となることから使用制限を行う他、足ステッカーを向い合せにならないよう、また十分な間隔を設けて設置すること。</t>
    <phoneticPr fontId="4"/>
  </si>
  <si>
    <t>共用トイレにおける接触部位扉取っ手をはじめ共用トイレ内で手等接触箇所（個室トイレ扉の取っ手、洗面及びハンドル、便座、トイレカバー、流水レバー、ペーパーホルダー、シャワートイレスイッチ、バスタブ周辺備品類等）について定期的に消毒し消毒した時間を記録すること。</t>
    <phoneticPr fontId="4"/>
  </si>
  <si>
    <t>カラオケルーム等密室スペースがある場合、徹底した換気設備を稼働させること。</t>
    <phoneticPr fontId="4"/>
  </si>
  <si>
    <t>特に施設内の手摺は、高齢者が使用することが多いと考えられることから、定期的に消毒し、消毒した時間を記録すること。</t>
    <phoneticPr fontId="4"/>
  </si>
  <si>
    <t>送迎バス等では、運転手の後ろ座席は空席とし、車内換気を十分に行う他、接触部位については使用の都度消毒すること。</t>
    <phoneticPr fontId="4"/>
  </si>
  <si>
    <t>エスカレーターがある場合、顧客の間隔について概ね1.2ｍ以上（できれば1.5m以上）を確保すること。</t>
    <phoneticPr fontId="4"/>
  </si>
  <si>
    <t>カラオケルームについては、飛沫量が非常に多く遠くまで飛散する可能性が高いことから、「終息」までの間、使用停止とすること。どうしても必要な場合は、歌唱する人はマスクをし、立つ位置の上に換気口があり、顔の高さまでパーテーションを設置すること。</t>
    <phoneticPr fontId="4"/>
  </si>
  <si>
    <t>売店やビジネスセンター等のエントランス付近には、手指消毒用の消毒液設置を行うこと。</t>
    <phoneticPr fontId="4"/>
  </si>
  <si>
    <t>売店では、見本品、サンプル品は設置しないこと。</t>
    <phoneticPr fontId="4"/>
  </si>
  <si>
    <t>男性用小便器は1m以上の間隔であるか、間に分離板が設置されていること。あるいは一部使用不可とし使用制限を設けること。</t>
    <phoneticPr fontId="4"/>
  </si>
  <si>
    <t>ヴァレーサービスは原則として停止すること。</t>
    <phoneticPr fontId="4"/>
  </si>
  <si>
    <t>ロビー等の床は掃除機を使用する前に定期的にスチームモップ等で熱消毒すること。</t>
    <phoneticPr fontId="4"/>
  </si>
  <si>
    <t>売店がある場合には、食品等について賞味期限や成分内容等を見やすいようにし、顧客が商品に直接触れないよう工夫すること。</t>
    <phoneticPr fontId="4"/>
  </si>
  <si>
    <t>客室通路の感染症対策上、必要と思われる場合は、一方通行の実践を促すこと。</t>
    <phoneticPr fontId="4"/>
  </si>
  <si>
    <t>感染症対策評価値</t>
    <rPh sb="0" eb="3">
      <t>カンセンショウ</t>
    </rPh>
    <rPh sb="3" eb="5">
      <t>タイサク</t>
    </rPh>
    <rPh sb="5" eb="7">
      <t>ヒョウカ</t>
    </rPh>
    <rPh sb="7" eb="8">
      <t>チ</t>
    </rPh>
    <phoneticPr fontId="4"/>
  </si>
  <si>
    <t>政府分科会</t>
    <rPh sb="0" eb="2">
      <t>セイフ</t>
    </rPh>
    <rPh sb="2" eb="5">
      <t>ブンカカイ</t>
    </rPh>
    <phoneticPr fontId="4"/>
  </si>
  <si>
    <t>熊本県</t>
    <rPh sb="0" eb="2">
      <t>クマモト</t>
    </rPh>
    <rPh sb="2" eb="3">
      <t>ケン</t>
    </rPh>
    <phoneticPr fontId="4"/>
  </si>
  <si>
    <t>サクラクオリティ</t>
    <phoneticPr fontId="4"/>
  </si>
  <si>
    <t>政府の分科会
によるステージ</t>
    <rPh sb="0" eb="2">
      <t>セイフ</t>
    </rPh>
    <rPh sb="3" eb="6">
      <t>ブンカカイ</t>
    </rPh>
    <phoneticPr fontId="4"/>
  </si>
  <si>
    <t>ステージの指標
（以下を参考に各自治体が判断）</t>
    <rPh sb="5" eb="7">
      <t>シヒョウ</t>
    </rPh>
    <rPh sb="9" eb="11">
      <t>イカ</t>
    </rPh>
    <rPh sb="12" eb="14">
      <t>サンコウ</t>
    </rPh>
    <rPh sb="15" eb="16">
      <t>カク</t>
    </rPh>
    <rPh sb="16" eb="19">
      <t>ジチタイ</t>
    </rPh>
    <rPh sb="20" eb="22">
      <t>ハンダン</t>
    </rPh>
    <phoneticPr fontId="4"/>
  </si>
  <si>
    <t>同県
リスク
レベル</t>
    <rPh sb="0" eb="1">
      <t>ドウ</t>
    </rPh>
    <rPh sb="1" eb="2">
      <t>ケン</t>
    </rPh>
    <phoneticPr fontId="4"/>
  </si>
  <si>
    <t>同県の判断基準</t>
    <rPh sb="0" eb="1">
      <t>ドウ</t>
    </rPh>
    <rPh sb="1" eb="2">
      <t>ケン</t>
    </rPh>
    <rPh sb="3" eb="5">
      <t>ハンダン</t>
    </rPh>
    <rPh sb="5" eb="7">
      <t>キジュン</t>
    </rPh>
    <phoneticPr fontId="4"/>
  </si>
  <si>
    <t>同県の対策の考え方・方向性</t>
    <rPh sb="0" eb="1">
      <t>ドウ</t>
    </rPh>
    <rPh sb="3" eb="5">
      <t>タイサク</t>
    </rPh>
    <rPh sb="6" eb="7">
      <t>カンガ</t>
    </rPh>
    <rPh sb="8" eb="9">
      <t>カタ</t>
    </rPh>
    <rPh sb="10" eb="13">
      <t>ホウコウセイ</t>
    </rPh>
    <phoneticPr fontId="4"/>
  </si>
  <si>
    <t>同県の想定状況</t>
    <rPh sb="3" eb="5">
      <t>ソウテイ</t>
    </rPh>
    <rPh sb="5" eb="7">
      <t>ジョウキョウ</t>
    </rPh>
    <phoneticPr fontId="4"/>
  </si>
  <si>
    <t>サクラクオリティ
安全行動基準対策レベル</t>
    <rPh sb="9" eb="11">
      <t>アンゼン</t>
    </rPh>
    <rPh sb="11" eb="13">
      <t>コウドウ</t>
    </rPh>
    <rPh sb="13" eb="15">
      <t>キジュン</t>
    </rPh>
    <rPh sb="15" eb="17">
      <t>タイサク</t>
    </rPh>
    <phoneticPr fontId="4"/>
  </si>
  <si>
    <t>ステージ4
爆発的な感染拡大及び深刻な医療提供体制の機能不全を避けるための対応が必要な段階（理論上の緊急事態宣言期）</t>
    <rPh sb="6" eb="9">
      <t>バクハツテキ</t>
    </rPh>
    <rPh sb="10" eb="12">
      <t>カンセン</t>
    </rPh>
    <rPh sb="12" eb="14">
      <t>カクダイ</t>
    </rPh>
    <rPh sb="14" eb="15">
      <t>オヨ</t>
    </rPh>
    <rPh sb="16" eb="18">
      <t>シンコク</t>
    </rPh>
    <rPh sb="19" eb="21">
      <t>イリョウ</t>
    </rPh>
    <rPh sb="21" eb="23">
      <t>テイキョウ</t>
    </rPh>
    <rPh sb="23" eb="25">
      <t>タイセイ</t>
    </rPh>
    <rPh sb="26" eb="28">
      <t>キノウ</t>
    </rPh>
    <rPh sb="28" eb="30">
      <t>フゼン</t>
    </rPh>
    <rPh sb="31" eb="32">
      <t>サ</t>
    </rPh>
    <rPh sb="37" eb="39">
      <t>タイオウ</t>
    </rPh>
    <rPh sb="40" eb="42">
      <t>ヒツヨウ</t>
    </rPh>
    <rPh sb="43" eb="45">
      <t>ダンカイ</t>
    </rPh>
    <rPh sb="46" eb="48">
      <t>リロン</t>
    </rPh>
    <rPh sb="48" eb="49">
      <t>ジョウ</t>
    </rPh>
    <rPh sb="50" eb="52">
      <t>キンキュウ</t>
    </rPh>
    <rPh sb="52" eb="54">
      <t>ジタイ</t>
    </rPh>
    <rPh sb="54" eb="56">
      <t>センゲン</t>
    </rPh>
    <rPh sb="56" eb="57">
      <t>キ</t>
    </rPh>
    <phoneticPr fontId="4"/>
  </si>
  <si>
    <t>①「病床全体」「重傷者用病床」とも最大確保の病床占有率が50％以上、②人口10万人あたり療養者数（入院、自宅、宿泊療養者を合わせた数）25人以上、③PCR陽性率10％、④1週間で人口10万人あたり新規報告数25人以上、⑤直近1週間の感染者数が先週1週間より多い、⑥感染経路不明割合50％</t>
    <rPh sb="2" eb="4">
      <t>ビョウショウ</t>
    </rPh>
    <rPh sb="4" eb="6">
      <t>ゼンタイ</t>
    </rPh>
    <rPh sb="8" eb="11">
      <t>ジュウショウシャ</t>
    </rPh>
    <rPh sb="11" eb="12">
      <t>ヨウ</t>
    </rPh>
    <rPh sb="12" eb="14">
      <t>ビョウショウ</t>
    </rPh>
    <rPh sb="17" eb="19">
      <t>サイダイ</t>
    </rPh>
    <rPh sb="19" eb="21">
      <t>カクホ</t>
    </rPh>
    <rPh sb="22" eb="24">
      <t>ビョウショウ</t>
    </rPh>
    <rPh sb="24" eb="26">
      <t>センユウ</t>
    </rPh>
    <rPh sb="26" eb="27">
      <t>リツ</t>
    </rPh>
    <rPh sb="31" eb="33">
      <t>イジョウ</t>
    </rPh>
    <rPh sb="35" eb="37">
      <t>ジンコウ</t>
    </rPh>
    <rPh sb="39" eb="41">
      <t>マンニン</t>
    </rPh>
    <rPh sb="44" eb="46">
      <t>リョウヨウ</t>
    </rPh>
    <rPh sb="46" eb="47">
      <t>シャ</t>
    </rPh>
    <rPh sb="47" eb="48">
      <t>スウ</t>
    </rPh>
    <rPh sb="65" eb="66">
      <t>カズ</t>
    </rPh>
    <rPh sb="69" eb="70">
      <t>ニン</t>
    </rPh>
    <rPh sb="70" eb="72">
      <t>イジョウ</t>
    </rPh>
    <rPh sb="77" eb="80">
      <t>ヨウセイリツ</t>
    </rPh>
    <rPh sb="86" eb="88">
      <t>シュウカン</t>
    </rPh>
    <rPh sb="89" eb="91">
      <t>ジンコウ</t>
    </rPh>
    <rPh sb="93" eb="95">
      <t>マンニン</t>
    </rPh>
    <rPh sb="98" eb="100">
      <t>シンキ</t>
    </rPh>
    <rPh sb="100" eb="102">
      <t>ホウコク</t>
    </rPh>
    <rPh sb="102" eb="103">
      <t>スウ</t>
    </rPh>
    <rPh sb="105" eb="106">
      <t>ニン</t>
    </rPh>
    <rPh sb="106" eb="108">
      <t>イジョウ</t>
    </rPh>
    <rPh sb="110" eb="112">
      <t>チョッキン</t>
    </rPh>
    <rPh sb="113" eb="115">
      <t>シュウカン</t>
    </rPh>
    <rPh sb="116" eb="119">
      <t>カンセンシャ</t>
    </rPh>
    <rPh sb="119" eb="120">
      <t>スウ</t>
    </rPh>
    <rPh sb="121" eb="123">
      <t>センシュウ</t>
    </rPh>
    <rPh sb="124" eb="126">
      <t>シュウカン</t>
    </rPh>
    <rPh sb="128" eb="129">
      <t>オオ</t>
    </rPh>
    <rPh sb="132" eb="134">
      <t>カンセン</t>
    </rPh>
    <rPh sb="134" eb="136">
      <t>ケイロ</t>
    </rPh>
    <rPh sb="136" eb="138">
      <t>フメイ</t>
    </rPh>
    <rPh sb="138" eb="140">
      <t>ワリアイ</t>
    </rPh>
    <phoneticPr fontId="4"/>
  </si>
  <si>
    <t>レベル5
厳戒警報</t>
    <rPh sb="5" eb="7">
      <t>ゲンカイ</t>
    </rPh>
    <rPh sb="7" eb="9">
      <t>ケイホウ</t>
    </rPh>
    <phoneticPr fontId="4"/>
  </si>
  <si>
    <t>県内1週間の累計で①新規感染者150名以上且つ時点別で②病床使用率25％以上等</t>
    <rPh sb="0" eb="2">
      <t>ケンナイ</t>
    </rPh>
    <rPh sb="3" eb="5">
      <t>シュウカン</t>
    </rPh>
    <rPh sb="6" eb="8">
      <t>ルイケイ</t>
    </rPh>
    <rPh sb="10" eb="12">
      <t>シンキ</t>
    </rPh>
    <rPh sb="12" eb="15">
      <t>カンセンシャ</t>
    </rPh>
    <rPh sb="18" eb="19">
      <t>メイ</t>
    </rPh>
    <rPh sb="19" eb="21">
      <t>イジョウ</t>
    </rPh>
    <rPh sb="21" eb="22">
      <t>カ</t>
    </rPh>
    <rPh sb="23" eb="25">
      <t>ジテン</t>
    </rPh>
    <rPh sb="25" eb="26">
      <t>ベツ</t>
    </rPh>
    <rPh sb="28" eb="30">
      <t>ビョウショウ</t>
    </rPh>
    <rPh sb="30" eb="33">
      <t>シヨウリツ</t>
    </rPh>
    <rPh sb="36" eb="38">
      <t>イジョウ</t>
    </rPh>
    <rPh sb="38" eb="39">
      <t>トウ</t>
    </rPh>
    <phoneticPr fontId="4"/>
  </si>
  <si>
    <t>・重傷者、ハイリスク者の救命を最優先とした入院調整。
・大規模クラスターや感染拡大の確実な封じ込めのための体制整備、検査実施等。
・メリハリを利かせた接触機会の軽減のため、強い制限を要請。</t>
    <rPh sb="1" eb="4">
      <t>ジュウショウシャ</t>
    </rPh>
    <rPh sb="10" eb="11">
      <t>シャ</t>
    </rPh>
    <rPh sb="12" eb="14">
      <t>キュウメイ</t>
    </rPh>
    <rPh sb="15" eb="16">
      <t>サイ</t>
    </rPh>
    <rPh sb="16" eb="18">
      <t>ユウセン</t>
    </rPh>
    <rPh sb="21" eb="23">
      <t>ニュウイン</t>
    </rPh>
    <rPh sb="23" eb="25">
      <t>チョウセイ</t>
    </rPh>
    <rPh sb="28" eb="31">
      <t>ダイキボ</t>
    </rPh>
    <rPh sb="37" eb="39">
      <t>カンセン</t>
    </rPh>
    <rPh sb="39" eb="41">
      <t>カクダイ</t>
    </rPh>
    <rPh sb="42" eb="44">
      <t>カクジツ</t>
    </rPh>
    <rPh sb="45" eb="46">
      <t>フウ</t>
    </rPh>
    <rPh sb="47" eb="48">
      <t>コ</t>
    </rPh>
    <rPh sb="53" eb="55">
      <t>タイセイ</t>
    </rPh>
    <rPh sb="55" eb="57">
      <t>セイビ</t>
    </rPh>
    <rPh sb="58" eb="60">
      <t>ケンサ</t>
    </rPh>
    <rPh sb="60" eb="62">
      <t>ジッシ</t>
    </rPh>
    <rPh sb="62" eb="63">
      <t>トウ</t>
    </rPh>
    <rPh sb="71" eb="72">
      <t>キ</t>
    </rPh>
    <rPh sb="75" eb="77">
      <t>セッショク</t>
    </rPh>
    <rPh sb="77" eb="79">
      <t>キカイ</t>
    </rPh>
    <rPh sb="80" eb="82">
      <t>ケイゲン</t>
    </rPh>
    <rPh sb="86" eb="87">
      <t>ツヨ</t>
    </rPh>
    <rPh sb="88" eb="90">
      <t>セイゲン</t>
    </rPh>
    <rPh sb="91" eb="93">
      <t>ヨウセイ</t>
    </rPh>
    <phoneticPr fontId="4"/>
  </si>
  <si>
    <t>複数の大規模クラスターの発生</t>
    <rPh sb="0" eb="2">
      <t>フクスウ</t>
    </rPh>
    <rPh sb="3" eb="6">
      <t>ダイキボ</t>
    </rPh>
    <rPh sb="12" eb="14">
      <t>ハッセイ</t>
    </rPh>
    <phoneticPr fontId="4"/>
  </si>
  <si>
    <t>対策レベル3
高度な安心感に繋がる対策</t>
    <rPh sb="0" eb="2">
      <t>タイサク</t>
    </rPh>
    <phoneticPr fontId="4"/>
  </si>
  <si>
    <t>ステージ3
感染者数の急増及び医療提供体制における大きな支障の発生を避けるための対応が必要な段階</t>
    <rPh sb="6" eb="9">
      <t>カンセンシャ</t>
    </rPh>
    <rPh sb="9" eb="10">
      <t>スウ</t>
    </rPh>
    <rPh sb="11" eb="13">
      <t>キュウゾウ</t>
    </rPh>
    <rPh sb="13" eb="14">
      <t>オヨ</t>
    </rPh>
    <rPh sb="15" eb="17">
      <t>イリョウ</t>
    </rPh>
    <rPh sb="17" eb="19">
      <t>テイキョウ</t>
    </rPh>
    <rPh sb="19" eb="21">
      <t>タイセイ</t>
    </rPh>
    <rPh sb="25" eb="26">
      <t>オオ</t>
    </rPh>
    <rPh sb="28" eb="30">
      <t>シショウ</t>
    </rPh>
    <rPh sb="31" eb="33">
      <t>ハッセイ</t>
    </rPh>
    <rPh sb="34" eb="35">
      <t>サ</t>
    </rPh>
    <rPh sb="40" eb="42">
      <t>タイオウ</t>
    </rPh>
    <rPh sb="43" eb="45">
      <t>ヒツヨウ</t>
    </rPh>
    <rPh sb="46" eb="48">
      <t>ダンカイ</t>
    </rPh>
    <phoneticPr fontId="4"/>
  </si>
  <si>
    <t>①「病床全体」「重傷者用病床」とも最大確保の病床占有率が20％以上、または現時点での確保病床数の占有率が25％以上、②人口10万人あたり療養者数（入院、自宅、宿泊療養者を合わせた数）15人以上、③PCR陽性率10％、④1週間で人口10万人あたり新規報告数15人以上、⑤直近1週間の感染者数が先週1週間より多い、⑥感染経路不明割合50％</t>
    <rPh sb="17" eb="19">
      <t>サイダイ</t>
    </rPh>
    <rPh sb="19" eb="21">
      <t>カクホ</t>
    </rPh>
    <rPh sb="22" eb="24">
      <t>ビョウショウ</t>
    </rPh>
    <rPh sb="24" eb="26">
      <t>センユウ</t>
    </rPh>
    <rPh sb="26" eb="27">
      <t>リツ</t>
    </rPh>
    <rPh sb="31" eb="33">
      <t>イジョウ</t>
    </rPh>
    <rPh sb="37" eb="40">
      <t>ゲンジテン</t>
    </rPh>
    <rPh sb="42" eb="44">
      <t>カクホ</t>
    </rPh>
    <rPh sb="44" eb="46">
      <t>ビョウショウ</t>
    </rPh>
    <rPh sb="46" eb="47">
      <t>スウ</t>
    </rPh>
    <rPh sb="48" eb="50">
      <t>センユウ</t>
    </rPh>
    <rPh sb="50" eb="51">
      <t>リツ</t>
    </rPh>
    <rPh sb="55" eb="57">
      <t>イジョウ</t>
    </rPh>
    <rPh sb="59" eb="61">
      <t>ジンコウ</t>
    </rPh>
    <rPh sb="63" eb="65">
      <t>マンニン</t>
    </rPh>
    <rPh sb="68" eb="70">
      <t>リョウヨウ</t>
    </rPh>
    <rPh sb="70" eb="71">
      <t>シャ</t>
    </rPh>
    <rPh sb="71" eb="72">
      <t>スウ</t>
    </rPh>
    <rPh sb="73" eb="75">
      <t>ニュウイン</t>
    </rPh>
    <rPh sb="76" eb="78">
      <t>ジタク</t>
    </rPh>
    <rPh sb="79" eb="81">
      <t>シュクハク</t>
    </rPh>
    <rPh sb="81" eb="83">
      <t>リョウヨウ</t>
    </rPh>
    <rPh sb="83" eb="84">
      <t>シャ</t>
    </rPh>
    <rPh sb="85" eb="86">
      <t>ア</t>
    </rPh>
    <rPh sb="89" eb="90">
      <t>カズ</t>
    </rPh>
    <rPh sb="93" eb="94">
      <t>ニン</t>
    </rPh>
    <rPh sb="94" eb="96">
      <t>イジョウ</t>
    </rPh>
    <rPh sb="101" eb="104">
      <t>ヨウセイリツ</t>
    </rPh>
    <rPh sb="110" eb="112">
      <t>シュウカン</t>
    </rPh>
    <rPh sb="113" eb="115">
      <t>ジンコウ</t>
    </rPh>
    <rPh sb="117" eb="119">
      <t>マンニン</t>
    </rPh>
    <rPh sb="122" eb="124">
      <t>シンキ</t>
    </rPh>
    <rPh sb="124" eb="126">
      <t>ホウコク</t>
    </rPh>
    <rPh sb="126" eb="127">
      <t>スウ</t>
    </rPh>
    <rPh sb="129" eb="130">
      <t>ニン</t>
    </rPh>
    <rPh sb="130" eb="132">
      <t>イジョウ</t>
    </rPh>
    <rPh sb="134" eb="136">
      <t>チョッキン</t>
    </rPh>
    <rPh sb="137" eb="139">
      <t>シュウカン</t>
    </rPh>
    <rPh sb="140" eb="143">
      <t>カンセンシャ</t>
    </rPh>
    <rPh sb="143" eb="144">
      <t>スウ</t>
    </rPh>
    <rPh sb="145" eb="147">
      <t>センシュウ</t>
    </rPh>
    <rPh sb="148" eb="150">
      <t>シュウカン</t>
    </rPh>
    <rPh sb="152" eb="153">
      <t>オオ</t>
    </rPh>
    <rPh sb="156" eb="158">
      <t>カンセン</t>
    </rPh>
    <rPh sb="158" eb="160">
      <t>ケイロ</t>
    </rPh>
    <rPh sb="160" eb="162">
      <t>フメイ</t>
    </rPh>
    <rPh sb="162" eb="164">
      <t>ワリアイ</t>
    </rPh>
    <phoneticPr fontId="4"/>
  </si>
  <si>
    <t>レベル4
特別警報</t>
    <rPh sb="5" eb="7">
      <t>トクベツ</t>
    </rPh>
    <rPh sb="7" eb="9">
      <t>ケイホウ</t>
    </rPh>
    <phoneticPr fontId="4"/>
  </si>
  <si>
    <t>県内1週間の累計で①新規感染者50名以上且つ同②リンク無し感染者25名以上</t>
    <rPh sb="0" eb="2">
      <t>ケンナイ</t>
    </rPh>
    <rPh sb="3" eb="5">
      <t>シュウカン</t>
    </rPh>
    <rPh sb="6" eb="8">
      <t>ルイケイ</t>
    </rPh>
    <rPh sb="10" eb="12">
      <t>シンキ</t>
    </rPh>
    <rPh sb="12" eb="15">
      <t>カンセンシャ</t>
    </rPh>
    <rPh sb="17" eb="18">
      <t>メイ</t>
    </rPh>
    <rPh sb="18" eb="20">
      <t>イジョウ</t>
    </rPh>
    <rPh sb="20" eb="21">
      <t>カ</t>
    </rPh>
    <rPh sb="22" eb="23">
      <t>ドウ</t>
    </rPh>
    <rPh sb="27" eb="28">
      <t>ナ</t>
    </rPh>
    <rPh sb="29" eb="32">
      <t>カンセンシャ</t>
    </rPh>
    <rPh sb="34" eb="35">
      <t>メイ</t>
    </rPh>
    <rPh sb="35" eb="37">
      <t>イジョウ</t>
    </rPh>
    <phoneticPr fontId="4"/>
  </si>
  <si>
    <t>・地域でのクラスター発生及びクラスター連鎖の予防のため、保健所への人的支援及び幅広な検査、原因施設への指導等を行う。
・メリハリを利かせ、これまでクラスターが発生した施設等から順に感染拡大防止対策の強化を要請。</t>
    <rPh sb="1" eb="3">
      <t>チイキ</t>
    </rPh>
    <rPh sb="10" eb="12">
      <t>ハッセイ</t>
    </rPh>
    <rPh sb="12" eb="13">
      <t>オヨ</t>
    </rPh>
    <rPh sb="19" eb="21">
      <t>レンサ</t>
    </rPh>
    <rPh sb="22" eb="24">
      <t>ヨボウ</t>
    </rPh>
    <rPh sb="28" eb="31">
      <t>ホケンジョ</t>
    </rPh>
    <rPh sb="33" eb="35">
      <t>ジンテキ</t>
    </rPh>
    <rPh sb="35" eb="37">
      <t>シエン</t>
    </rPh>
    <rPh sb="37" eb="38">
      <t>オヨ</t>
    </rPh>
    <rPh sb="39" eb="41">
      <t>ハバヒロ</t>
    </rPh>
    <rPh sb="42" eb="44">
      <t>ケンサ</t>
    </rPh>
    <rPh sb="45" eb="47">
      <t>ゲンイン</t>
    </rPh>
    <rPh sb="47" eb="49">
      <t>シセツ</t>
    </rPh>
    <rPh sb="51" eb="53">
      <t>シドウ</t>
    </rPh>
    <rPh sb="53" eb="54">
      <t>トウ</t>
    </rPh>
    <rPh sb="55" eb="56">
      <t>オコナ</t>
    </rPh>
    <rPh sb="65" eb="66">
      <t>キ</t>
    </rPh>
    <rPh sb="79" eb="81">
      <t>ハッセイ</t>
    </rPh>
    <rPh sb="83" eb="85">
      <t>シセツ</t>
    </rPh>
    <rPh sb="85" eb="86">
      <t>トウ</t>
    </rPh>
    <rPh sb="88" eb="89">
      <t>ジュン</t>
    </rPh>
    <rPh sb="90" eb="92">
      <t>カンセン</t>
    </rPh>
    <rPh sb="92" eb="94">
      <t>カクダイ</t>
    </rPh>
    <rPh sb="94" eb="96">
      <t>ボウシ</t>
    </rPh>
    <rPh sb="96" eb="98">
      <t>タイサク</t>
    </rPh>
    <rPh sb="99" eb="101">
      <t>キョウカ</t>
    </rPh>
    <rPh sb="102" eb="104">
      <t>ヨウセイ</t>
    </rPh>
    <phoneticPr fontId="4"/>
  </si>
  <si>
    <t>感染の更なる拡大と、クラスターの散発/連鎖</t>
    <rPh sb="0" eb="2">
      <t>カンセン</t>
    </rPh>
    <rPh sb="3" eb="4">
      <t>サラ</t>
    </rPh>
    <rPh sb="6" eb="8">
      <t>カクダイ</t>
    </rPh>
    <rPh sb="16" eb="18">
      <t>サンパツ</t>
    </rPh>
    <rPh sb="19" eb="21">
      <t>レンサ</t>
    </rPh>
    <phoneticPr fontId="4"/>
  </si>
  <si>
    <t>レベル3
警報</t>
    <rPh sb="5" eb="7">
      <t>ケイホウ</t>
    </rPh>
    <phoneticPr fontId="4"/>
  </si>
  <si>
    <t>県内1週間の累計で①新規感染者30名以上又は同②リンク無し感染者15名以上</t>
    <rPh sb="0" eb="2">
      <t>ケンナイ</t>
    </rPh>
    <rPh sb="3" eb="5">
      <t>シュウカン</t>
    </rPh>
    <rPh sb="6" eb="8">
      <t>ルイケイ</t>
    </rPh>
    <rPh sb="10" eb="12">
      <t>シンキ</t>
    </rPh>
    <rPh sb="12" eb="15">
      <t>カンセンシャ</t>
    </rPh>
    <rPh sb="17" eb="18">
      <t>メイ</t>
    </rPh>
    <rPh sb="18" eb="20">
      <t>イジョウ</t>
    </rPh>
    <rPh sb="20" eb="21">
      <t>マタ</t>
    </rPh>
    <rPh sb="22" eb="23">
      <t>ドウ</t>
    </rPh>
    <rPh sb="27" eb="28">
      <t>ナ</t>
    </rPh>
    <rPh sb="29" eb="32">
      <t>カンセンシャ</t>
    </rPh>
    <rPh sb="34" eb="35">
      <t>メイ</t>
    </rPh>
    <rPh sb="35" eb="37">
      <t>イジョウ</t>
    </rPh>
    <phoneticPr fontId="4"/>
  </si>
  <si>
    <t>・地域でのクラスター発生を防止するため、感染増加の原因に着目し、優先順位を付け、特にハイリスクなところから感染防止対策の強化を図る。</t>
    <rPh sb="1" eb="3">
      <t>チイキ</t>
    </rPh>
    <rPh sb="10" eb="12">
      <t>ハッセイ</t>
    </rPh>
    <rPh sb="13" eb="15">
      <t>ボウシ</t>
    </rPh>
    <rPh sb="20" eb="22">
      <t>カンセン</t>
    </rPh>
    <rPh sb="22" eb="24">
      <t>ゾウカ</t>
    </rPh>
    <rPh sb="25" eb="27">
      <t>ゲンイン</t>
    </rPh>
    <rPh sb="28" eb="30">
      <t>チャクモク</t>
    </rPh>
    <rPh sb="32" eb="34">
      <t>ユウセン</t>
    </rPh>
    <rPh sb="34" eb="36">
      <t>ジュンイ</t>
    </rPh>
    <rPh sb="37" eb="38">
      <t>ツ</t>
    </rPh>
    <rPh sb="40" eb="41">
      <t>トク</t>
    </rPh>
    <rPh sb="53" eb="55">
      <t>カンセン</t>
    </rPh>
    <rPh sb="55" eb="57">
      <t>ボウシ</t>
    </rPh>
    <rPh sb="57" eb="59">
      <t>タイサク</t>
    </rPh>
    <rPh sb="60" eb="62">
      <t>キョウカ</t>
    </rPh>
    <rPh sb="63" eb="64">
      <t>ハカ</t>
    </rPh>
    <phoneticPr fontId="4"/>
  </si>
  <si>
    <t>感染の拡大と、小規模クラスターの発生</t>
    <rPh sb="0" eb="2">
      <t>カンセン</t>
    </rPh>
    <rPh sb="3" eb="5">
      <t>カクダイ</t>
    </rPh>
    <rPh sb="7" eb="10">
      <t>ショウキボ</t>
    </rPh>
    <rPh sb="16" eb="18">
      <t>ハッセイ</t>
    </rPh>
    <phoneticPr fontId="4"/>
  </si>
  <si>
    <t>ステージ2
感染者数の漸増及び医療提供体制への負荷が蓄積する段階</t>
    <rPh sb="6" eb="9">
      <t>カンセンシャ</t>
    </rPh>
    <rPh sb="9" eb="10">
      <t>スウ</t>
    </rPh>
    <rPh sb="11" eb="13">
      <t>ゼンゾウ</t>
    </rPh>
    <rPh sb="13" eb="14">
      <t>オヨ</t>
    </rPh>
    <rPh sb="15" eb="17">
      <t>イリョウ</t>
    </rPh>
    <rPh sb="17" eb="19">
      <t>テイキョウ</t>
    </rPh>
    <rPh sb="19" eb="21">
      <t>タイセイ</t>
    </rPh>
    <rPh sb="23" eb="25">
      <t>フカ</t>
    </rPh>
    <rPh sb="26" eb="28">
      <t>チクセキ</t>
    </rPh>
    <rPh sb="30" eb="32">
      <t>ダンカイ</t>
    </rPh>
    <phoneticPr fontId="4"/>
  </si>
  <si>
    <t>規定なし</t>
    <rPh sb="0" eb="2">
      <t>キテイ</t>
    </rPh>
    <phoneticPr fontId="4"/>
  </si>
  <si>
    <t>レベル2
警報</t>
    <rPh sb="5" eb="7">
      <t>ケイホウ</t>
    </rPh>
    <phoneticPr fontId="4"/>
  </si>
  <si>
    <t>県内1週間の累計で①新規感染者が発生且つ②レベル3に該当しない場合</t>
    <rPh sb="0" eb="2">
      <t>ケンナイ</t>
    </rPh>
    <rPh sb="3" eb="5">
      <t>シュウカン</t>
    </rPh>
    <rPh sb="6" eb="8">
      <t>ルイケイ</t>
    </rPh>
    <rPh sb="10" eb="12">
      <t>シンキ</t>
    </rPh>
    <rPh sb="12" eb="15">
      <t>カンセンシャ</t>
    </rPh>
    <rPh sb="16" eb="18">
      <t>ハッセイ</t>
    </rPh>
    <rPh sb="18" eb="19">
      <t>カ</t>
    </rPh>
    <rPh sb="26" eb="28">
      <t>ガイトウ</t>
    </rPh>
    <rPh sb="31" eb="33">
      <t>バアイ</t>
    </rPh>
    <phoneticPr fontId="4"/>
  </si>
  <si>
    <t>・新しい生活様式や、基本的な感染防止対策の徹底を啓発</t>
    <rPh sb="1" eb="2">
      <t>アタラ</t>
    </rPh>
    <rPh sb="4" eb="6">
      <t>セイカツ</t>
    </rPh>
    <rPh sb="6" eb="8">
      <t>ヨウシキ</t>
    </rPh>
    <rPh sb="10" eb="13">
      <t>キホンテキ</t>
    </rPh>
    <rPh sb="14" eb="16">
      <t>カンセン</t>
    </rPh>
    <rPh sb="16" eb="18">
      <t>ボウシ</t>
    </rPh>
    <rPh sb="18" eb="20">
      <t>タイサク</t>
    </rPh>
    <rPh sb="21" eb="23">
      <t>テッテイ</t>
    </rPh>
    <rPh sb="24" eb="26">
      <t>ケイハツ</t>
    </rPh>
    <phoneticPr fontId="4"/>
  </si>
  <si>
    <t>対策レベル2
感染数が拡大している状況で実施すべき対策</t>
    <rPh sb="0" eb="2">
      <t>タイサク</t>
    </rPh>
    <phoneticPr fontId="4"/>
  </si>
  <si>
    <t>ステージ1
感染者数の散発的発生及び医療提供体制に特段の深刻な支障がない段階</t>
    <rPh sb="6" eb="9">
      <t>カンセンシャ</t>
    </rPh>
    <rPh sb="9" eb="10">
      <t>スウ</t>
    </rPh>
    <rPh sb="11" eb="13">
      <t>サンパツ</t>
    </rPh>
    <rPh sb="13" eb="14">
      <t>テキ</t>
    </rPh>
    <rPh sb="14" eb="16">
      <t>ハッセイ</t>
    </rPh>
    <rPh sb="16" eb="17">
      <t>オヨ</t>
    </rPh>
    <rPh sb="18" eb="20">
      <t>イリョウ</t>
    </rPh>
    <rPh sb="20" eb="22">
      <t>テイキョウ</t>
    </rPh>
    <rPh sb="22" eb="24">
      <t>タイセイ</t>
    </rPh>
    <rPh sb="25" eb="27">
      <t>トクダン</t>
    </rPh>
    <rPh sb="28" eb="30">
      <t>シンコク</t>
    </rPh>
    <rPh sb="31" eb="33">
      <t>シショウ</t>
    </rPh>
    <rPh sb="36" eb="38">
      <t>ダンカイ</t>
    </rPh>
    <phoneticPr fontId="4"/>
  </si>
  <si>
    <t>レベル1
注意</t>
    <rPh sb="5" eb="7">
      <t>チュウイ</t>
    </rPh>
    <phoneticPr fontId="4"/>
  </si>
  <si>
    <t>国内で①新規感染者が発生且つ②県内では新規感染者が未発生</t>
    <rPh sb="0" eb="2">
      <t>コクナイ</t>
    </rPh>
    <rPh sb="4" eb="6">
      <t>シンキ</t>
    </rPh>
    <rPh sb="6" eb="9">
      <t>カンセンシャ</t>
    </rPh>
    <rPh sb="10" eb="12">
      <t>ハッセイ</t>
    </rPh>
    <rPh sb="12" eb="13">
      <t>カ</t>
    </rPh>
    <rPh sb="15" eb="17">
      <t>ケンナイ</t>
    </rPh>
    <rPh sb="19" eb="21">
      <t>シンキ</t>
    </rPh>
    <rPh sb="21" eb="24">
      <t>カンセンシャ</t>
    </rPh>
    <rPh sb="25" eb="28">
      <t>ミハッセイ</t>
    </rPh>
    <phoneticPr fontId="4"/>
  </si>
  <si>
    <t>対策レベル1
感染症が国内で生じた際等に実施すべき対策</t>
    <rPh sb="0" eb="2">
      <t>タイサク</t>
    </rPh>
    <rPh sb="7" eb="10">
      <t>カンセンショウ</t>
    </rPh>
    <rPh sb="11" eb="13">
      <t>コクナイ</t>
    </rPh>
    <rPh sb="14" eb="15">
      <t>ショウ</t>
    </rPh>
    <rPh sb="17" eb="18">
      <t>サイ</t>
    </rPh>
    <rPh sb="18" eb="19">
      <t>トウ</t>
    </rPh>
    <rPh sb="20" eb="22">
      <t>ジッシ</t>
    </rPh>
    <rPh sb="25" eb="27">
      <t>タイサク</t>
    </rPh>
    <phoneticPr fontId="4"/>
  </si>
  <si>
    <t>レベル0
平常</t>
    <rPh sb="5" eb="7">
      <t>ヘイジョウ</t>
    </rPh>
    <phoneticPr fontId="4"/>
  </si>
  <si>
    <t>国内で新規感染者が確認されていない</t>
    <rPh sb="0" eb="2">
      <t>コクナイ</t>
    </rPh>
    <rPh sb="3" eb="5">
      <t>シンキ</t>
    </rPh>
    <rPh sb="5" eb="8">
      <t>カンセンシャ</t>
    </rPh>
    <rPh sb="9" eb="11">
      <t>カクニン</t>
    </rPh>
    <phoneticPr fontId="4"/>
  </si>
  <si>
    <t>・日常的な対策を啓発</t>
    <rPh sb="1" eb="3">
      <t>ニチジョウ</t>
    </rPh>
    <rPh sb="3" eb="4">
      <t>テキ</t>
    </rPh>
    <rPh sb="5" eb="7">
      <t>タイサク</t>
    </rPh>
    <rPh sb="8" eb="10">
      <t>ケイハツ</t>
    </rPh>
    <phoneticPr fontId="4"/>
  </si>
  <si>
    <t>対策レベル0
中長期的に継続が求められる対策</t>
    <rPh sb="0" eb="2">
      <t>タイサク</t>
    </rPh>
    <rPh sb="7" eb="11">
      <t>チュウチョウキテキ</t>
    </rPh>
    <rPh sb="12" eb="14">
      <t>ケイゾク</t>
    </rPh>
    <rPh sb="15" eb="16">
      <t>モト</t>
    </rPh>
    <rPh sb="20" eb="22">
      <t>タイサク</t>
    </rPh>
    <phoneticPr fontId="4"/>
  </si>
  <si>
    <t>北海道</t>
  </si>
  <si>
    <t>青森</t>
  </si>
  <si>
    <t>岩手</t>
  </si>
  <si>
    <t>宮城</t>
  </si>
  <si>
    <t>秋田</t>
  </si>
  <si>
    <t>山形</t>
  </si>
  <si>
    <t>福島</t>
  </si>
  <si>
    <t>茨城</t>
  </si>
  <si>
    <t>栃木</t>
  </si>
  <si>
    <t>群馬</t>
  </si>
  <si>
    <t>埼玉</t>
  </si>
  <si>
    <t>対策レベル3</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</si>
  <si>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</si>
  <si>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</si>
  <si>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</si>
  <si>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</si>
  <si>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</si>
  <si>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</si>
  <si>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</si>
  <si>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</si>
  <si>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</si>
  <si>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</si>
  <si>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</si>
  <si>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</si>
  <si>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</si>
  <si>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</si>
  <si>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</si>
  <si>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</si>
  <si>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</si>
  <si>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</si>
  <si>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</si>
  <si>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</si>
  <si>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</si>
  <si>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</si>
  <si>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</si>
  <si>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</si>
  <si>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</si>
  <si>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</si>
  <si>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</si>
  <si>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</si>
  <si>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</si>
  <si>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</si>
  <si>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</si>
  <si>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</si>
  <si>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</si>
  <si>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</si>
  <si>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</si>
  <si>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</si>
  <si>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取組数</t>
    <rPh sb="0" eb="2">
      <t>トリクミ</t>
    </rPh>
    <rPh sb="2" eb="3">
      <t>スウ</t>
    </rPh>
    <phoneticPr fontId="4"/>
  </si>
  <si>
    <t>今回インシデント</t>
    <rPh sb="0" eb="2">
      <t>コンカイ</t>
    </rPh>
    <phoneticPr fontId="4"/>
  </si>
  <si>
    <t>インシデント数履歴</t>
    <rPh sb="6" eb="7">
      <t>スウ</t>
    </rPh>
    <rPh sb="7" eb="9">
      <t>リレキ</t>
    </rPh>
    <phoneticPr fontId="4"/>
  </si>
  <si>
    <t>時点</t>
    <rPh sb="0" eb="2">
      <t>ジテン</t>
    </rPh>
    <phoneticPr fontId="4"/>
  </si>
  <si>
    <t>今回取り組み数</t>
    <rPh sb="0" eb="2">
      <t>コンカイ</t>
    </rPh>
    <rPh sb="2" eb="3">
      <t>ト</t>
    </rPh>
    <rPh sb="4" eb="5">
      <t>ク</t>
    </rPh>
    <rPh sb="6" eb="7">
      <t>スウ</t>
    </rPh>
    <phoneticPr fontId="4"/>
  </si>
  <si>
    <t>取り組み数履歴</t>
    <rPh sb="0" eb="1">
      <t>ト</t>
    </rPh>
    <rPh sb="2" eb="3">
      <t>ク</t>
    </rPh>
    <rPh sb="4" eb="5">
      <t>スウ</t>
    </rPh>
    <rPh sb="5" eb="7">
      <t>リレキ</t>
    </rPh>
    <phoneticPr fontId="4"/>
  </si>
  <si>
    <t>注意事項及び留意点：「感染症予防管理シート」は、消毒等必要個所や作業内容について全てを網羅しているわけではありません。また行政機関等からのいかなる是認・承認を得たものではありません。本「感染症予防管理シート」は、公式に発表された情報に基づいて、弊協会感染症対策検討委員の意見を鑑み、弊会が作成した「サクラクオリティ安全行動基準（「本実践マニュアル」と言う。）」を前提としております。本実践マニュアル（感染症予防管理シートを含む。）に関する安全性や信頼性について、いかなる保証をするものではないことにご留意願います。</t>
    <rPh sb="2" eb="4">
      <t>ジコウ</t>
    </rPh>
    <rPh sb="91" eb="92">
      <t>ホン</t>
    </rPh>
    <rPh sb="93" eb="96">
      <t>カンセンショウ</t>
    </rPh>
    <rPh sb="96" eb="98">
      <t>ヨボウ</t>
    </rPh>
    <rPh sb="98" eb="100">
      <t>カンリ</t>
    </rPh>
    <rPh sb="125" eb="128">
      <t>カンセンショウ</t>
    </rPh>
    <rPh sb="128" eb="130">
      <t>タイサク</t>
    </rPh>
    <rPh sb="130" eb="132">
      <t>ケントウ</t>
    </rPh>
    <rPh sb="132" eb="134">
      <t>イイン</t>
    </rPh>
    <rPh sb="141" eb="142">
      <t>ヘイ</t>
    </rPh>
    <rPh sb="142" eb="143">
      <t>カイ</t>
    </rPh>
    <rPh sb="144" eb="146">
      <t>サクセイ</t>
    </rPh>
    <rPh sb="157" eb="159">
      <t>アンゼン</t>
    </rPh>
    <rPh sb="159" eb="161">
      <t>コウドウ</t>
    </rPh>
    <rPh sb="161" eb="163">
      <t>キジュン</t>
    </rPh>
    <rPh sb="165" eb="166">
      <t>ホン</t>
    </rPh>
    <rPh sb="166" eb="168">
      <t>ジッセン</t>
    </rPh>
    <rPh sb="175" eb="176">
      <t>イ</t>
    </rPh>
    <rPh sb="181" eb="183">
      <t>ゼンテイ</t>
    </rPh>
    <rPh sb="200" eb="203">
      <t>カンセンショウ</t>
    </rPh>
    <rPh sb="203" eb="205">
      <t>ヨボウ</t>
    </rPh>
    <rPh sb="205" eb="207">
      <t>カンリ</t>
    </rPh>
    <rPh sb="211" eb="212">
      <t>フク</t>
    </rPh>
    <phoneticPr fontId="4"/>
  </si>
  <si>
    <t>所在都道府県</t>
    <rPh sb="0" eb="2">
      <t>ショザイ</t>
    </rPh>
    <rPh sb="2" eb="6">
      <t>トドウフケン</t>
    </rPh>
    <phoneticPr fontId="4"/>
  </si>
  <si>
    <t>対策レベル（0～3）</t>
    <rPh sb="0" eb="2">
      <t>タイサク</t>
    </rPh>
    <phoneticPr fontId="4"/>
  </si>
  <si>
    <t>ご担当者(CCO)</t>
    <rPh sb="1" eb="4">
      <t>タントウシャ</t>
    </rPh>
    <phoneticPr fontId="4"/>
  </si>
  <si>
    <t>ご担当者電話番号</t>
    <rPh sb="1" eb="4">
      <t>タントウシャ</t>
    </rPh>
    <rPh sb="4" eb="6">
      <t>デンワ</t>
    </rPh>
    <rPh sb="6" eb="8">
      <t>バンゴウ</t>
    </rPh>
    <phoneticPr fontId="4"/>
  </si>
  <si>
    <t>ご担当者e-mailアドレス</t>
    <rPh sb="1" eb="4">
      <t>タントウシャ</t>
    </rPh>
    <phoneticPr fontId="4"/>
  </si>
  <si>
    <t>戦略的感染症拡大防止対策
※使用薬剤注意点等に関して、詳細は「サクラクオリティ安全行動基準」をご参照。</t>
    <rPh sb="0" eb="2">
      <t>センリャク</t>
    </rPh>
    <rPh sb="2" eb="3">
      <t>テキ</t>
    </rPh>
    <rPh sb="3" eb="6">
      <t>カンセンショウ</t>
    </rPh>
    <rPh sb="6" eb="8">
      <t>カクダイ</t>
    </rPh>
    <rPh sb="8" eb="10">
      <t>ボウシ</t>
    </rPh>
    <rPh sb="10" eb="12">
      <t>タイサク</t>
    </rPh>
    <rPh sb="14" eb="16">
      <t>シヨウ</t>
    </rPh>
    <rPh sb="16" eb="18">
      <t>ヤクザイ</t>
    </rPh>
    <rPh sb="18" eb="21">
      <t>チュウイテン</t>
    </rPh>
    <rPh sb="21" eb="22">
      <t>トウ</t>
    </rPh>
    <rPh sb="23" eb="24">
      <t>カン</t>
    </rPh>
    <rPh sb="27" eb="29">
      <t>ショウサイ</t>
    </rPh>
    <rPh sb="39" eb="41">
      <t>アンゼン</t>
    </rPh>
    <rPh sb="41" eb="43">
      <t>コウドウ</t>
    </rPh>
    <rPh sb="43" eb="45">
      <t>キジュン</t>
    </rPh>
    <rPh sb="48" eb="50">
      <t>サンショウ</t>
    </rPh>
    <phoneticPr fontId="4"/>
  </si>
  <si>
    <t>対策レベル調整</t>
    <rPh sb="0" eb="2">
      <t>タイサク</t>
    </rPh>
    <rPh sb="5" eb="7">
      <t>チョウセイ</t>
    </rPh>
    <phoneticPr fontId="4"/>
  </si>
  <si>
    <t>感染症対策定期訓練</t>
    <rPh sb="0" eb="3">
      <t>カンセンショウ</t>
    </rPh>
    <rPh sb="3" eb="5">
      <t>タイサク</t>
    </rPh>
    <rPh sb="5" eb="7">
      <t>テイキ</t>
    </rPh>
    <rPh sb="7" eb="9">
      <t>クンレン</t>
    </rPh>
    <phoneticPr fontId="4"/>
  </si>
  <si>
    <t>施設名</t>
    <rPh sb="0" eb="2">
      <t>シセツ</t>
    </rPh>
    <rPh sb="2" eb="3">
      <t>メイ</t>
    </rPh>
    <phoneticPr fontId="4"/>
  </si>
  <si>
    <t>定期訓練実施状況</t>
    <rPh sb="0" eb="2">
      <t>テイキ</t>
    </rPh>
    <rPh sb="2" eb="4">
      <t>クンレン</t>
    </rPh>
    <rPh sb="4" eb="6">
      <t>ジッシ</t>
    </rPh>
    <rPh sb="6" eb="8">
      <t>ジョウキョウ</t>
    </rPh>
    <phoneticPr fontId="4"/>
  </si>
  <si>
    <t>ご担当者名</t>
    <rPh sb="1" eb="4">
      <t>タントウシャ</t>
    </rPh>
    <rPh sb="4" eb="5">
      <t>メイ</t>
    </rPh>
    <phoneticPr fontId="4"/>
  </si>
  <si>
    <t>ご連絡先</t>
    <rPh sb="1" eb="3">
      <t>レンラク</t>
    </rPh>
    <rPh sb="3" eb="4">
      <t>サキ</t>
    </rPh>
    <phoneticPr fontId="4"/>
  </si>
  <si>
    <t>（１）エントランス・ロビー・フロント等設置消毒薬</t>
    <rPh sb="18" eb="19">
      <t>トウ</t>
    </rPh>
    <rPh sb="19" eb="21">
      <t>セッチ</t>
    </rPh>
    <rPh sb="21" eb="23">
      <t>ショウドク</t>
    </rPh>
    <rPh sb="23" eb="24">
      <t>ヤク</t>
    </rPh>
    <phoneticPr fontId="4"/>
  </si>
  <si>
    <t>全館通じ、自動ドアではなく、ドア開閉時にドアノブ等に触れる場合、そのドアの内側に消毒薬を設置していること。また、顧客用には消毒薬と併せて荷物を置く台を設置し、消毒する両手をふさがないようにすること。</t>
    <rPh sb="5" eb="7">
      <t>ジドウ</t>
    </rPh>
    <rPh sb="16" eb="18">
      <t>カイヘイ</t>
    </rPh>
    <rPh sb="18" eb="19">
      <t>ジ</t>
    </rPh>
    <rPh sb="24" eb="25">
      <t>トウ</t>
    </rPh>
    <rPh sb="26" eb="27">
      <t>フ</t>
    </rPh>
    <rPh sb="29" eb="31">
      <t>バアイ</t>
    </rPh>
    <rPh sb="56" eb="59">
      <t>コキャクヨウ</t>
    </rPh>
    <rPh sb="61" eb="63">
      <t>ショウドク</t>
    </rPh>
    <rPh sb="63" eb="64">
      <t>ヤク</t>
    </rPh>
    <rPh sb="65" eb="66">
      <t>アワ</t>
    </rPh>
    <phoneticPr fontId="4"/>
  </si>
  <si>
    <t>スタッフは、しっかりと手洗いをした後にマスクを取り替えること。</t>
    <phoneticPr fontId="4"/>
  </si>
  <si>
    <t>館内では常時マスク着用とすること（2歳未満の小児には窒息リスクがあるため着用させないこととし、5歳未満の小児についても強制せず任意とすること。）。</t>
    <rPh sb="0" eb="2">
      <t>カンナイ</t>
    </rPh>
    <rPh sb="4" eb="6">
      <t>ジョウジ</t>
    </rPh>
    <rPh sb="9" eb="11">
      <t>チャクヨウ</t>
    </rPh>
    <phoneticPr fontId="4"/>
  </si>
  <si>
    <t>万一自社での消毒を行う場合は、スタッフの安全確保上、長袖・長ズボン・メガネ・マスク・ゴム手袋その他エプロン等の着用が望ましく、手袋を外す際は、消毒後に手首部分を持って裏返して廃棄等すること（安全行動基準、補足資料（１）を参照。）。</t>
    <rPh sb="95" eb="97">
      <t>アンゼン</t>
    </rPh>
    <rPh sb="97" eb="99">
      <t>コウドウ</t>
    </rPh>
    <rPh sb="99" eb="101">
      <t>キジュン</t>
    </rPh>
    <phoneticPr fontId="4"/>
  </si>
  <si>
    <t>施設内のチラシ類等について、自由に顧客が取れる状態で設置しないこと。</t>
    <phoneticPr fontId="4"/>
  </si>
  <si>
    <t>フロントカウンター前で顧客が横並びとなる場合、顧客間に等身大サイズのアクリル板を設置するか、客室等でのプライベートチェックインを実施すること。</t>
    <rPh sb="9" eb="10">
      <t>マエ</t>
    </rPh>
    <rPh sb="11" eb="13">
      <t>コキャク</t>
    </rPh>
    <rPh sb="14" eb="16">
      <t>ヨコナラ</t>
    </rPh>
    <rPh sb="20" eb="22">
      <t>バアイ</t>
    </rPh>
    <phoneticPr fontId="4"/>
  </si>
  <si>
    <t>入館時に検温や顧客の手指消毒を実施していない場合には、フロントで検温及び手指消毒を実施すること。入館時に対応している場合はＹとする。</t>
    <rPh sb="48" eb="50">
      <t>ニュウカン</t>
    </rPh>
    <rPh sb="50" eb="51">
      <t>ジ</t>
    </rPh>
    <rPh sb="52" eb="54">
      <t>タイオウ</t>
    </rPh>
    <rPh sb="58" eb="60">
      <t>バアイ</t>
    </rPh>
    <phoneticPr fontId="4"/>
  </si>
  <si>
    <t>エントランスでの検温を通過せず直接レストラン利用者が入店できる場合には、入場時にはサーマルカメラ等で検温すること。エントランスで実施している場合はＹとする。</t>
    <rPh sb="64" eb="66">
      <t>ジッシ</t>
    </rPh>
    <rPh sb="70" eb="72">
      <t>バアイ</t>
    </rPh>
    <phoneticPr fontId="4"/>
  </si>
  <si>
    <t>使用したトレイは使用の都度、消毒し、併せて手指消毒も徹底して実施すること。トレイ使用がない場合は「該当なし」とする。</t>
    <rPh sb="40" eb="42">
      <t>シヨウ</t>
    </rPh>
    <rPh sb="45" eb="47">
      <t>バアイ</t>
    </rPh>
    <rPh sb="49" eb="51">
      <t>ガイトウ</t>
    </rPh>
    <phoneticPr fontId="4"/>
  </si>
  <si>
    <t>使用した消毒済みトレイは、顧客使用頻度に応じて、15分から30分に1度交換すること。トレイ使用がない場合は「該当なし」とする。</t>
    <rPh sb="45" eb="47">
      <t>シヨウ</t>
    </rPh>
    <rPh sb="50" eb="52">
      <t>バアイ</t>
    </rPh>
    <rPh sb="54" eb="56">
      <t>ガイトウ</t>
    </rPh>
    <phoneticPr fontId="4"/>
  </si>
  <si>
    <t>共用部トイレの扉は定期的に開ける等換気を徹底すること（換気設備が十分に機能していると判断される場合やＹとする。）。</t>
    <rPh sb="27" eb="29">
      <t>カンキ</t>
    </rPh>
    <rPh sb="29" eb="31">
      <t>セツビ</t>
    </rPh>
    <rPh sb="32" eb="34">
      <t>ジュウブン</t>
    </rPh>
    <rPh sb="35" eb="37">
      <t>キノウ</t>
    </rPh>
    <rPh sb="42" eb="44">
      <t>ハンダン</t>
    </rPh>
    <rPh sb="47" eb="49">
      <t>バアイ</t>
    </rPh>
    <phoneticPr fontId="4"/>
  </si>
  <si>
    <t>スタッフ用に使い捨てのビニール製手袋等を準備すること。ゴムアレルギーの場合は、白手袋をし、その上からビニール製手袋を着用すること。</t>
    <phoneticPr fontId="4"/>
  </si>
  <si>
    <t>対策
備考欄</t>
    <rPh sb="0" eb="2">
      <t>タイサク</t>
    </rPh>
    <rPh sb="3" eb="5">
      <t>ビコウ</t>
    </rPh>
    <rPh sb="5" eb="6">
      <t>ラン</t>
    </rPh>
    <phoneticPr fontId="4"/>
  </si>
  <si>
    <t>フィットネス
・エステ</t>
    <phoneticPr fontId="4"/>
  </si>
  <si>
    <t>甲信越</t>
    <rPh sb="0" eb="3">
      <t>コウシンエツ</t>
    </rPh>
    <phoneticPr fontId="4"/>
  </si>
  <si>
    <t>山梨・長野・新潟</t>
    <rPh sb="0" eb="2">
      <t>ヤマナシ</t>
    </rPh>
    <rPh sb="3" eb="5">
      <t>ナガノ</t>
    </rPh>
    <rPh sb="6" eb="8">
      <t>ニイガタ</t>
    </rPh>
    <phoneticPr fontId="4"/>
  </si>
  <si>
    <t>関東</t>
    <rPh sb="0" eb="2">
      <t>カントウ</t>
    </rPh>
    <phoneticPr fontId="4"/>
  </si>
  <si>
    <t>茨城・栃木・群馬・埼玉・千葉・東京・神奈川</t>
    <rPh sb="0" eb="2">
      <t>イバラキ</t>
    </rPh>
    <rPh sb="3" eb="5">
      <t>トチギ</t>
    </rPh>
    <rPh sb="6" eb="8">
      <t>グンマ</t>
    </rPh>
    <rPh sb="9" eb="11">
      <t>サイタマ</t>
    </rPh>
    <rPh sb="12" eb="14">
      <t>チバ</t>
    </rPh>
    <rPh sb="15" eb="17">
      <t>トウキョウ</t>
    </rPh>
    <rPh sb="18" eb="21">
      <t>カナガワ</t>
    </rPh>
    <phoneticPr fontId="4"/>
  </si>
  <si>
    <t>北陸</t>
    <rPh sb="0" eb="2">
      <t>ホクリク</t>
    </rPh>
    <phoneticPr fontId="4"/>
  </si>
  <si>
    <t>関西</t>
    <rPh sb="0" eb="2">
      <t>カンサイ</t>
    </rPh>
    <phoneticPr fontId="4"/>
  </si>
  <si>
    <t>大阪・京都・兵庫・滋賀・奈良・和歌山</t>
    <rPh sb="0" eb="2">
      <t>オオサカ</t>
    </rPh>
    <rPh sb="3" eb="5">
      <t>キョウト</t>
    </rPh>
    <rPh sb="6" eb="8">
      <t>ヒョウゴ</t>
    </rPh>
    <rPh sb="9" eb="11">
      <t>シガ</t>
    </rPh>
    <rPh sb="12" eb="14">
      <t>ナラ</t>
    </rPh>
    <rPh sb="15" eb="18">
      <t>ワカヤマ</t>
    </rPh>
    <phoneticPr fontId="4"/>
  </si>
  <si>
    <t>東海</t>
    <rPh sb="0" eb="2">
      <t>トウカイ</t>
    </rPh>
    <phoneticPr fontId="4"/>
  </si>
  <si>
    <t>山陰</t>
    <rPh sb="0" eb="2">
      <t>サンイン</t>
    </rPh>
    <phoneticPr fontId="4"/>
  </si>
  <si>
    <t>山陽</t>
    <rPh sb="0" eb="2">
      <t>サンヨウ</t>
    </rPh>
    <phoneticPr fontId="4"/>
  </si>
  <si>
    <t>四国</t>
    <rPh sb="0" eb="2">
      <t>シコク</t>
    </rPh>
    <phoneticPr fontId="4"/>
  </si>
  <si>
    <t>島根・鳥取</t>
    <rPh sb="0" eb="2">
      <t>シマネ</t>
    </rPh>
    <rPh sb="3" eb="5">
      <t>トットリ</t>
    </rPh>
    <phoneticPr fontId="4"/>
  </si>
  <si>
    <t>広島・岡山・山口</t>
    <rPh sb="0" eb="2">
      <t>ヒロシマ</t>
    </rPh>
    <rPh sb="3" eb="5">
      <t>オカヤマ</t>
    </rPh>
    <rPh sb="6" eb="8">
      <t>ヤマグチ</t>
    </rPh>
    <phoneticPr fontId="4"/>
  </si>
  <si>
    <t>徳島・香川・愛媛・高知</t>
    <rPh sb="0" eb="2">
      <t>トクシマ</t>
    </rPh>
    <rPh sb="3" eb="5">
      <t>カガワ</t>
    </rPh>
    <rPh sb="6" eb="8">
      <t>エヒメ</t>
    </rPh>
    <rPh sb="9" eb="11">
      <t>コウチ</t>
    </rPh>
    <phoneticPr fontId="4"/>
  </si>
  <si>
    <t>富山・石川・福井</t>
    <rPh sb="0" eb="2">
      <t>トヤマ</t>
    </rPh>
    <rPh sb="3" eb="5">
      <t>イシカワ</t>
    </rPh>
    <rPh sb="6" eb="8">
      <t>フクイ</t>
    </rPh>
    <phoneticPr fontId="4"/>
  </si>
  <si>
    <t>愛知・岐阜・三重・静岡</t>
    <rPh sb="0" eb="2">
      <t>アイチ</t>
    </rPh>
    <rPh sb="3" eb="5">
      <t>ギフ</t>
    </rPh>
    <rPh sb="6" eb="8">
      <t>ミエ</t>
    </rPh>
    <rPh sb="9" eb="11">
      <t>シズオカ</t>
    </rPh>
    <phoneticPr fontId="4"/>
  </si>
  <si>
    <t>対策レベル決定</t>
    <rPh sb="0" eb="2">
      <t>タイサク</t>
    </rPh>
    <rPh sb="5" eb="7">
      <t>ケッテイ</t>
    </rPh>
    <phoneticPr fontId="4"/>
  </si>
  <si>
    <t>所在広域地域</t>
    <rPh sb="0" eb="2">
      <t>ショザイ</t>
    </rPh>
    <rPh sb="2" eb="4">
      <t>コウイキ</t>
    </rPh>
    <rPh sb="4" eb="6">
      <t>チイキ</t>
    </rPh>
    <phoneticPr fontId="4"/>
  </si>
  <si>
    <t>沖縄</t>
    <rPh sb="0" eb="2">
      <t>オキナワ</t>
    </rPh>
    <phoneticPr fontId="4"/>
  </si>
  <si>
    <t>福岡・大分・佐賀・長崎・熊本・宮崎・鹿児島</t>
    <rPh sb="0" eb="2">
      <t>フクオカ</t>
    </rPh>
    <rPh sb="3" eb="5">
      <t>オオイタ</t>
    </rPh>
    <rPh sb="6" eb="8">
      <t>サガ</t>
    </rPh>
    <rPh sb="9" eb="11">
      <t>ナガサキ</t>
    </rPh>
    <rPh sb="12" eb="14">
      <t>クマモト</t>
    </rPh>
    <rPh sb="15" eb="17">
      <t>ミヤザキ</t>
    </rPh>
    <rPh sb="18" eb="21">
      <t>カゴシマ</t>
    </rPh>
    <phoneticPr fontId="4"/>
  </si>
  <si>
    <t>九州</t>
    <rPh sb="0" eb="2">
      <t>キュウシュウ</t>
    </rPh>
    <phoneticPr fontId="4"/>
  </si>
  <si>
    <t>北海道</t>
    <rPh sb="0" eb="3">
      <t>ホッカイドウ</t>
    </rPh>
    <phoneticPr fontId="4"/>
  </si>
  <si>
    <t>東北</t>
    <rPh sb="0" eb="2">
      <t>トウホク</t>
    </rPh>
    <phoneticPr fontId="4"/>
  </si>
  <si>
    <t>青森・岩手・宮城・秋田・山形・福島</t>
    <rPh sb="0" eb="2">
      <t>アオモリ</t>
    </rPh>
    <rPh sb="3" eb="5">
      <t>イワテ</t>
    </rPh>
    <rPh sb="6" eb="8">
      <t>ミヤギ</t>
    </rPh>
    <rPh sb="9" eb="11">
      <t>アキタ</t>
    </rPh>
    <rPh sb="12" eb="14">
      <t>ヤマガタ</t>
    </rPh>
    <rPh sb="15" eb="17">
      <t>フクシマ</t>
    </rPh>
    <phoneticPr fontId="4"/>
  </si>
  <si>
    <t>消毒では、客室内ボールペン、メモパッド、ダイレクトリー、客室の押し入れやクローゼット扉取っ手、ハンガー、金庫取っ手等各種備品等低頻度接触部位についても丁寧に実施することとし、十分な消毒ができないものがあれば、それらを設置せず要望に応じて消毒済み備品を個別に提供すること。</t>
    <phoneticPr fontId="4"/>
  </si>
  <si>
    <t>ベッドを使用している場合でヘッドボードがあれば、当該ヘッドボードの表面も消毒すること。サイドテーブルがあれば、当該サイドテーブルの表面も消毒すること。</t>
    <phoneticPr fontId="4"/>
  </si>
  <si>
    <t>宴会参加者全員に注意事項・同意書を読んで理解してもらい、署名の上回収することが望ましい。</t>
    <rPh sb="28" eb="30">
      <t>ショメイ</t>
    </rPh>
    <phoneticPr fontId="4"/>
  </si>
  <si>
    <t>前後左右、最低でも1.2m以上（できれば1.5m以上）の間隔を空けて着席すること。</t>
    <rPh sb="31" eb="32">
      <t>ア</t>
    </rPh>
    <phoneticPr fontId="4"/>
  </si>
  <si>
    <t>シャンプー、リンス、ボディーソープはカラン等に設置するのではなく、ミニボトル等を直接手渡しではなく籠等に入れて顧客に提供すること（客室内バスルームの場合は、接触部位について客室清掃時に消毒すること。）。</t>
    <phoneticPr fontId="4"/>
  </si>
  <si>
    <t>弊会記入欄</t>
    <rPh sb="0" eb="1">
      <t>ヘイ</t>
    </rPh>
    <rPh sb="1" eb="2">
      <t>カイ</t>
    </rPh>
    <rPh sb="2" eb="4">
      <t>キニュウ</t>
    </rPh>
    <rPh sb="4" eb="5">
      <t>ラン</t>
    </rPh>
    <phoneticPr fontId="4"/>
  </si>
  <si>
    <t>使用薬剤確認</t>
    <rPh sb="0" eb="2">
      <t>シヨウ</t>
    </rPh>
    <rPh sb="2" eb="4">
      <t>ヤクザイ</t>
    </rPh>
    <rPh sb="4" eb="6">
      <t>カクニン</t>
    </rPh>
    <phoneticPr fontId="4"/>
  </si>
  <si>
    <t>国内で感染が見られず危険なウイルス感染症が終息している状況においても、清潔安心できる空間提供を行うことは重要であり、エントランス等での消毒薬の設置、レストラン等テーブルの消毒、客室内接触部位の消毒は継続することが望まれる。なお、使用する消毒薬剤に問題がないことを前提とする。</t>
    <rPh sb="114" eb="116">
      <t>シヨウ</t>
    </rPh>
    <rPh sb="118" eb="120">
      <t>ショウドク</t>
    </rPh>
    <rPh sb="120" eb="122">
      <t>ヤクザイ</t>
    </rPh>
    <rPh sb="123" eb="125">
      <t>モンダイ</t>
    </rPh>
    <rPh sb="131" eb="133">
      <t>ゼンテイ</t>
    </rPh>
    <phoneticPr fontId="4"/>
  </si>
  <si>
    <t>大浴場の入り口に暖簾がある場合には、可能であれば一部上げておき、暖簾に触れずに入室できるようにすること。あるいは、スタッフがケアすること。</t>
    <phoneticPr fontId="4"/>
  </si>
  <si>
    <t>注意事項：下記対策案については、効果が見込まれる別途対応があれば、必ずコメント記載すること。また、個別施設の顧客行動パターン等の実情に即して調整すること。</t>
    <rPh sb="0" eb="2">
      <t>チュウイ</t>
    </rPh>
    <rPh sb="2" eb="4">
      <t>ジコウ</t>
    </rPh>
    <rPh sb="5" eb="7">
      <t>カキ</t>
    </rPh>
    <rPh sb="7" eb="9">
      <t>タイサク</t>
    </rPh>
    <rPh sb="9" eb="10">
      <t>アン</t>
    </rPh>
    <rPh sb="16" eb="18">
      <t>コウカ</t>
    </rPh>
    <rPh sb="19" eb="21">
      <t>ミコ</t>
    </rPh>
    <rPh sb="24" eb="26">
      <t>ベット</t>
    </rPh>
    <rPh sb="26" eb="28">
      <t>タイオウ</t>
    </rPh>
    <rPh sb="33" eb="34">
      <t>カナラ</t>
    </rPh>
    <rPh sb="39" eb="41">
      <t>キサイ</t>
    </rPh>
    <rPh sb="49" eb="51">
      <t>コベツ</t>
    </rPh>
    <rPh sb="51" eb="53">
      <t>シセツ</t>
    </rPh>
    <rPh sb="54" eb="56">
      <t>コキャク</t>
    </rPh>
    <rPh sb="56" eb="58">
      <t>コウドウ</t>
    </rPh>
    <rPh sb="62" eb="63">
      <t>トウ</t>
    </rPh>
    <rPh sb="64" eb="66">
      <t>ジツジョウ</t>
    </rPh>
    <rPh sb="67" eb="68">
      <t>ソク</t>
    </rPh>
    <rPh sb="70" eb="72">
      <t>チョウセイ</t>
    </rPh>
    <phoneticPr fontId="4"/>
  </si>
  <si>
    <t>自動販売機ボタン、クリーニング機扉やボタン等、館内設置の設備や備品類等に関する接触部位については定期的な消毒を実施し、消毒した時間を記録する他、顧客自身が自由に消毒できるような環境を整えること。</t>
    <rPh sb="23" eb="25">
      <t>カンナイ</t>
    </rPh>
    <rPh sb="25" eb="27">
      <t>セッチ</t>
    </rPh>
    <rPh sb="28" eb="30">
      <t>セツビ</t>
    </rPh>
    <rPh sb="31" eb="33">
      <t>ビヒン</t>
    </rPh>
    <rPh sb="33" eb="34">
      <t>ルイ</t>
    </rPh>
    <rPh sb="34" eb="35">
      <t>トウ</t>
    </rPh>
    <rPh sb="36" eb="37">
      <t>カン</t>
    </rPh>
    <rPh sb="39" eb="41">
      <t>セッショク</t>
    </rPh>
    <phoneticPr fontId="4"/>
  </si>
  <si>
    <t>認証</t>
    <rPh sb="0" eb="2">
      <t>ニンショウ</t>
    </rPh>
    <phoneticPr fontId="4"/>
  </si>
  <si>
    <t>実践</t>
    <rPh sb="0" eb="2">
      <t>ジッセン</t>
    </rPh>
    <phoneticPr fontId="4"/>
  </si>
  <si>
    <t>実施している感染症対策、使用薬剤（成分、メーカー、希釈の有無等）その他取り組み内容を記載。</t>
    <rPh sb="0" eb="2">
      <t>ジッシ</t>
    </rPh>
    <rPh sb="6" eb="9">
      <t>カンセンショウ</t>
    </rPh>
    <rPh sb="9" eb="11">
      <t>タイサク</t>
    </rPh>
    <rPh sb="12" eb="14">
      <t>シヨウ</t>
    </rPh>
    <rPh sb="14" eb="16">
      <t>ヤクザイ</t>
    </rPh>
    <rPh sb="17" eb="19">
      <t>セイブン</t>
    </rPh>
    <rPh sb="25" eb="27">
      <t>キシャク</t>
    </rPh>
    <rPh sb="28" eb="30">
      <t>ウム</t>
    </rPh>
    <rPh sb="30" eb="31">
      <t>トウ</t>
    </rPh>
    <rPh sb="34" eb="35">
      <t>タ</t>
    </rPh>
    <rPh sb="35" eb="36">
      <t>ト</t>
    </rPh>
    <rPh sb="37" eb="38">
      <t>ク</t>
    </rPh>
    <rPh sb="39" eb="41">
      <t>ナイヨウ</t>
    </rPh>
    <rPh sb="42" eb="44">
      <t>キサイ</t>
    </rPh>
    <phoneticPr fontId="4"/>
  </si>
  <si>
    <t>レベルに応じた実践状況</t>
    <rPh sb="4" eb="5">
      <t>オウ</t>
    </rPh>
    <rPh sb="7" eb="9">
      <t>ジッセン</t>
    </rPh>
    <rPh sb="9" eb="11">
      <t>ジョウキョウ</t>
    </rPh>
    <phoneticPr fontId="4"/>
  </si>
  <si>
    <t>定期訓練</t>
    <rPh sb="0" eb="2">
      <t>テイキ</t>
    </rPh>
    <rPh sb="2" eb="4">
      <t>クンレン</t>
    </rPh>
    <phoneticPr fontId="4"/>
  </si>
  <si>
    <r>
      <rPr>
        <b/>
        <sz val="15"/>
        <color rgb="FFFF0000"/>
        <rFont val="Meiryo UI"/>
        <family val="3"/>
        <charset val="128"/>
      </rPr>
      <t>②</t>
    </r>
    <r>
      <rPr>
        <b/>
        <sz val="15"/>
        <color theme="1"/>
        <rFont val="Meiryo UI"/>
        <family val="3"/>
        <charset val="128"/>
      </rPr>
      <t>感染症定期的訓練実施の有無</t>
    </r>
    <rPh sb="1" eb="4">
      <t>カンセンショウ</t>
    </rPh>
    <rPh sb="4" eb="7">
      <t>テイキテキ</t>
    </rPh>
    <rPh sb="7" eb="9">
      <t>クンレン</t>
    </rPh>
    <rPh sb="9" eb="11">
      <t>ジッシ</t>
    </rPh>
    <rPh sb="12" eb="14">
      <t>ウム</t>
    </rPh>
    <phoneticPr fontId="4"/>
  </si>
  <si>
    <t>感染症予防管理シート</t>
    <rPh sb="0" eb="3">
      <t>カンセンショウ</t>
    </rPh>
    <rPh sb="3" eb="5">
      <t>ヨボウ</t>
    </rPh>
    <rPh sb="5" eb="7">
      <t>カンリ</t>
    </rPh>
    <phoneticPr fontId="4"/>
  </si>
  <si>
    <t>レベル3では全て取り組みの大前提として、既に経済活動との両立を考えるには「Stay with your community※」という暮らし方に移行すべき状況にあるものと的確に捉え自ら実践するとともにそれを支援すること。※会う人を学校や職場などのコミュニティ内にできるだけ限定し、「知らない人」と接する回数が「身近な人」と接する回数を超えないようにすること。</t>
    <rPh sb="140" eb="141">
      <t>シ</t>
    </rPh>
    <rPh sb="144" eb="145">
      <t>ヒト</t>
    </rPh>
    <rPh sb="147" eb="148">
      <t>セッ</t>
    </rPh>
    <rPh sb="150" eb="152">
      <t>カイスウ</t>
    </rPh>
    <rPh sb="154" eb="156">
      <t>ミジカ</t>
    </rPh>
    <rPh sb="157" eb="158">
      <t>ヒト</t>
    </rPh>
    <rPh sb="160" eb="161">
      <t>セッ</t>
    </rPh>
    <rPh sb="163" eb="165">
      <t>カイスウ</t>
    </rPh>
    <rPh sb="166" eb="167">
      <t>コ</t>
    </rPh>
    <phoneticPr fontId="4"/>
  </si>
  <si>
    <t>スタッフ罹患時</t>
  </si>
  <si>
    <t>感染症対策委員会メンバー</t>
    <rPh sb="0" eb="3">
      <t>カンセンショウ</t>
    </rPh>
    <rPh sb="3" eb="5">
      <t>タイサク</t>
    </rPh>
    <rPh sb="5" eb="8">
      <t>イインカイ</t>
    </rPh>
    <phoneticPr fontId="4"/>
  </si>
  <si>
    <t>緊急対応スタート日時</t>
    <rPh sb="0" eb="2">
      <t>キンキュウ</t>
    </rPh>
    <rPh sb="2" eb="4">
      <t>タイオウ</t>
    </rPh>
    <rPh sb="8" eb="10">
      <t>ニチジ</t>
    </rPh>
    <phoneticPr fontId="4"/>
  </si>
  <si>
    <t>意思決定機関・決定者</t>
    <rPh sb="0" eb="2">
      <t>イシ</t>
    </rPh>
    <rPh sb="2" eb="4">
      <t>ケッテイ</t>
    </rPh>
    <rPh sb="4" eb="6">
      <t>キカン</t>
    </rPh>
    <rPh sb="7" eb="9">
      <t>ケッテイ</t>
    </rPh>
    <rPh sb="9" eb="10">
      <t>シャ</t>
    </rPh>
    <phoneticPr fontId="4"/>
  </si>
  <si>
    <t>委員会</t>
    <rPh sb="0" eb="2">
      <t>イイン</t>
    </rPh>
    <rPh sb="2" eb="3">
      <t>カイ</t>
    </rPh>
    <phoneticPr fontId="4"/>
  </si>
  <si>
    <t>意思決定</t>
    <rPh sb="0" eb="2">
      <t>イシ</t>
    </rPh>
    <rPh sb="2" eb="4">
      <t>ケッテイ</t>
    </rPh>
    <phoneticPr fontId="4"/>
  </si>
  <si>
    <t>休館（期間）</t>
    <rPh sb="0" eb="2">
      <t>キュウカン</t>
    </rPh>
    <rPh sb="3" eb="5">
      <t>キカン</t>
    </rPh>
    <phoneticPr fontId="4"/>
  </si>
  <si>
    <t>消毒有無範囲</t>
    <rPh sb="0" eb="2">
      <t>ショウドク</t>
    </rPh>
    <rPh sb="2" eb="4">
      <t>ウム</t>
    </rPh>
    <rPh sb="4" eb="6">
      <t>ハンイ</t>
    </rPh>
    <phoneticPr fontId="4"/>
  </si>
  <si>
    <t>運営変更内容</t>
    <rPh sb="0" eb="2">
      <t>ウンエイ</t>
    </rPh>
    <rPh sb="2" eb="4">
      <t>ヘンコウ</t>
    </rPh>
    <rPh sb="4" eb="6">
      <t>ナイヨウ</t>
    </rPh>
    <phoneticPr fontId="4"/>
  </si>
  <si>
    <t>濃厚接触者以外の取り扱い、濃厚接触者の洗い出し準備（勤務表準備）</t>
    <rPh sb="0" eb="2">
      <t>ノウコウ</t>
    </rPh>
    <rPh sb="2" eb="5">
      <t>セッショクシャ</t>
    </rPh>
    <rPh sb="5" eb="7">
      <t>イガイ</t>
    </rPh>
    <rPh sb="8" eb="9">
      <t>ト</t>
    </rPh>
    <rPh sb="10" eb="11">
      <t>アツカ</t>
    </rPh>
    <rPh sb="13" eb="15">
      <t>ノウコウ</t>
    </rPh>
    <rPh sb="15" eb="18">
      <t>セッショクシャ</t>
    </rPh>
    <rPh sb="19" eb="20">
      <t>アラ</t>
    </rPh>
    <rPh sb="21" eb="22">
      <t>ダ</t>
    </rPh>
    <rPh sb="23" eb="25">
      <t>ジュンビ</t>
    </rPh>
    <rPh sb="26" eb="28">
      <t>キンム</t>
    </rPh>
    <rPh sb="28" eb="29">
      <t>ヒョウ</t>
    </rPh>
    <rPh sb="29" eb="31">
      <t>ジュンビ</t>
    </rPh>
    <phoneticPr fontId="4"/>
  </si>
  <si>
    <t>公表の有無と内容</t>
    <rPh sb="0" eb="2">
      <t>コウヒョウ</t>
    </rPh>
    <rPh sb="3" eb="5">
      <t>ウム</t>
    </rPh>
    <rPh sb="6" eb="8">
      <t>ナイヨウ</t>
    </rPh>
    <phoneticPr fontId="4"/>
  </si>
  <si>
    <t>館内安全確認</t>
    <rPh sb="0" eb="2">
      <t>カンナイ</t>
    </rPh>
    <rPh sb="2" eb="4">
      <t>アンゼン</t>
    </rPh>
    <rPh sb="4" eb="6">
      <t>カクニン</t>
    </rPh>
    <phoneticPr fontId="4"/>
  </si>
  <si>
    <t>連絡上使用する手段</t>
    <rPh sb="0" eb="2">
      <t>レンラク</t>
    </rPh>
    <rPh sb="2" eb="3">
      <t>ジョウ</t>
    </rPh>
    <rPh sb="3" eb="5">
      <t>シヨウ</t>
    </rPh>
    <rPh sb="7" eb="9">
      <t>シュダン</t>
    </rPh>
    <phoneticPr fontId="4"/>
  </si>
  <si>
    <t>内容</t>
    <rPh sb="0" eb="2">
      <t>ナイヨウ</t>
    </rPh>
    <phoneticPr fontId="4"/>
  </si>
  <si>
    <t>連絡先</t>
    <rPh sb="0" eb="2">
      <t>レンラク</t>
    </rPh>
    <rPh sb="2" eb="3">
      <t>サキ</t>
    </rPh>
    <phoneticPr fontId="4"/>
  </si>
  <si>
    <t>優先度</t>
    <rPh sb="0" eb="2">
      <t>ユウセン</t>
    </rPh>
    <rPh sb="2" eb="3">
      <t>ド</t>
    </rPh>
    <phoneticPr fontId="4"/>
  </si>
  <si>
    <t>連絡・担当者</t>
    <rPh sb="0" eb="2">
      <t>レンラク</t>
    </rPh>
    <rPh sb="3" eb="6">
      <t>タントウシャ</t>
    </rPh>
    <phoneticPr fontId="4"/>
  </si>
  <si>
    <t>対応日時</t>
    <rPh sb="0" eb="2">
      <t>タイオウ</t>
    </rPh>
    <rPh sb="2" eb="4">
      <t>ニチジ</t>
    </rPh>
    <phoneticPr fontId="4"/>
  </si>
  <si>
    <t>対応済み</t>
    <rPh sb="0" eb="2">
      <t>タイオウ</t>
    </rPh>
    <rPh sb="2" eb="3">
      <t>ズ</t>
    </rPh>
    <phoneticPr fontId="4"/>
  </si>
  <si>
    <t>連絡先</t>
    <rPh sb="0" eb="3">
      <t>レンラクサキ</t>
    </rPh>
    <phoneticPr fontId="4"/>
  </si>
  <si>
    <t>部署・名称</t>
    <rPh sb="0" eb="2">
      <t>ブショ</t>
    </rPh>
    <rPh sb="3" eb="5">
      <t>メイショウ</t>
    </rPh>
    <phoneticPr fontId="4"/>
  </si>
  <si>
    <t>連絡手段・2次的連絡手段</t>
    <rPh sb="0" eb="2">
      <t>レンラク</t>
    </rPh>
    <rPh sb="2" eb="4">
      <t>シュダン</t>
    </rPh>
    <rPh sb="6" eb="7">
      <t>ジ</t>
    </rPh>
    <rPh sb="7" eb="8">
      <t>テキ</t>
    </rPh>
    <rPh sb="8" eb="10">
      <t>レンラク</t>
    </rPh>
    <rPh sb="10" eb="12">
      <t>シュダン</t>
    </rPh>
    <phoneticPr fontId="4"/>
  </si>
  <si>
    <t>弊社担当者行動内容</t>
    <rPh sb="0" eb="2">
      <t>ヘイシャ</t>
    </rPh>
    <rPh sb="2" eb="5">
      <t>タントウシャ</t>
    </rPh>
    <rPh sb="5" eb="7">
      <t>コウドウ</t>
    </rPh>
    <rPh sb="7" eb="9">
      <t>ナイヨウ</t>
    </rPh>
    <phoneticPr fontId="4"/>
  </si>
  <si>
    <t>先方やり取り保存</t>
    <rPh sb="0" eb="2">
      <t>センポウ</t>
    </rPh>
    <rPh sb="4" eb="5">
      <t>ト</t>
    </rPh>
    <rPh sb="6" eb="8">
      <t>ホゾン</t>
    </rPh>
    <phoneticPr fontId="4"/>
  </si>
  <si>
    <t>連絡済み確認者</t>
    <rPh sb="0" eb="2">
      <t>レンラク</t>
    </rPh>
    <rPh sb="2" eb="3">
      <t>ズ</t>
    </rPh>
    <rPh sb="4" eb="6">
      <t>カクニン</t>
    </rPh>
    <rPh sb="6" eb="7">
      <t>シャ</t>
    </rPh>
    <phoneticPr fontId="4"/>
  </si>
  <si>
    <t>確認日時</t>
    <rPh sb="0" eb="2">
      <t>カクニン</t>
    </rPh>
    <rPh sb="2" eb="4">
      <t>ニチジ</t>
    </rPh>
    <phoneticPr fontId="4"/>
  </si>
  <si>
    <t>確認済み</t>
    <rPh sb="0" eb="2">
      <t>カクニン</t>
    </rPh>
    <rPh sb="2" eb="3">
      <t>ズ</t>
    </rPh>
    <phoneticPr fontId="4"/>
  </si>
  <si>
    <t>委員会確認・共有</t>
    <rPh sb="0" eb="2">
      <t>イイン</t>
    </rPh>
    <rPh sb="2" eb="3">
      <t>カイ</t>
    </rPh>
    <rPh sb="3" eb="5">
      <t>カクニン</t>
    </rPh>
    <rPh sb="6" eb="8">
      <t>キョウユウ</t>
    </rPh>
    <phoneticPr fontId="4"/>
  </si>
  <si>
    <t>確認・共有日時</t>
    <rPh sb="0" eb="2">
      <t>カクニン</t>
    </rPh>
    <rPh sb="3" eb="5">
      <t>キョウユウ</t>
    </rPh>
    <rPh sb="5" eb="7">
      <t>ニチジ</t>
    </rPh>
    <phoneticPr fontId="4"/>
  </si>
  <si>
    <t>確認・共有済み</t>
    <rPh sb="0" eb="2">
      <t>カクニン</t>
    </rPh>
    <rPh sb="3" eb="5">
      <t>キョウユウ</t>
    </rPh>
    <rPh sb="5" eb="6">
      <t>ズ</t>
    </rPh>
    <phoneticPr fontId="4"/>
  </si>
  <si>
    <t>委員会指示事項</t>
    <rPh sb="0" eb="2">
      <t>イイン</t>
    </rPh>
    <rPh sb="2" eb="3">
      <t>カイ</t>
    </rPh>
    <rPh sb="3" eb="5">
      <t>シジ</t>
    </rPh>
    <rPh sb="5" eb="7">
      <t>ジコウ</t>
    </rPh>
    <phoneticPr fontId="4"/>
  </si>
  <si>
    <t>社内</t>
    <rPh sb="0" eb="2">
      <t>シャナイ</t>
    </rPh>
    <phoneticPr fontId="4"/>
  </si>
  <si>
    <t>支配人</t>
    <rPh sb="0" eb="2">
      <t>シハイ</t>
    </rPh>
    <rPh sb="2" eb="3">
      <t>ニン</t>
    </rPh>
    <phoneticPr fontId="4"/>
  </si>
  <si>
    <t>済み</t>
  </si>
  <si>
    <t>社長</t>
    <rPh sb="0" eb="2">
      <t>シャチョウ</t>
    </rPh>
    <phoneticPr fontId="4"/>
  </si>
  <si>
    <t>全社員</t>
    <rPh sb="0" eb="2">
      <t>ゼンシャ</t>
    </rPh>
    <rPh sb="2" eb="3">
      <t>イン</t>
    </rPh>
    <phoneticPr fontId="4"/>
  </si>
  <si>
    <t>関係グループ</t>
    <rPh sb="0" eb="2">
      <t>カンケイ</t>
    </rPh>
    <phoneticPr fontId="4"/>
  </si>
  <si>
    <t>関係会社</t>
    <rPh sb="0" eb="2">
      <t>カンケイ</t>
    </rPh>
    <rPh sb="2" eb="4">
      <t>ガイシャ</t>
    </rPh>
    <phoneticPr fontId="4"/>
  </si>
  <si>
    <t>委託会社</t>
    <rPh sb="0" eb="2">
      <t>イタク</t>
    </rPh>
    <rPh sb="2" eb="4">
      <t>カイシャ</t>
    </rPh>
    <phoneticPr fontId="4"/>
  </si>
  <si>
    <t>業者</t>
    <rPh sb="0" eb="2">
      <t>ギョウシャ</t>
    </rPh>
    <phoneticPr fontId="4"/>
  </si>
  <si>
    <t>仕入れ会社</t>
    <rPh sb="0" eb="2">
      <t>シイ</t>
    </rPh>
    <rPh sb="3" eb="5">
      <t>カイシャ</t>
    </rPh>
    <phoneticPr fontId="4"/>
  </si>
  <si>
    <t>リアルエージェント</t>
    <phoneticPr fontId="4"/>
  </si>
  <si>
    <t>ＯＴＡ</t>
    <phoneticPr fontId="4"/>
  </si>
  <si>
    <t>行政機関</t>
    <rPh sb="0" eb="2">
      <t>ギョウセイ</t>
    </rPh>
    <rPh sb="2" eb="4">
      <t>キカン</t>
    </rPh>
    <phoneticPr fontId="4"/>
  </si>
  <si>
    <t>保健所</t>
    <rPh sb="0" eb="3">
      <t>ホケンジョ</t>
    </rPh>
    <phoneticPr fontId="4"/>
  </si>
  <si>
    <t>病院</t>
    <rPh sb="0" eb="2">
      <t>ビョウイン</t>
    </rPh>
    <phoneticPr fontId="4"/>
  </si>
  <si>
    <t>地域</t>
    <rPh sb="0" eb="2">
      <t>チイキ</t>
    </rPh>
    <phoneticPr fontId="4"/>
  </si>
  <si>
    <t>組合等</t>
    <rPh sb="0" eb="2">
      <t>クミアイ</t>
    </rPh>
    <rPh sb="2" eb="3">
      <t>トウ</t>
    </rPh>
    <phoneticPr fontId="4"/>
  </si>
  <si>
    <t>広報</t>
    <rPh sb="0" eb="2">
      <t>コウホウ</t>
    </rPh>
    <phoneticPr fontId="4"/>
  </si>
  <si>
    <t>報道関係</t>
    <rPh sb="0" eb="2">
      <t>ホウドウ</t>
    </rPh>
    <rPh sb="2" eb="4">
      <t>カンケイ</t>
    </rPh>
    <phoneticPr fontId="4"/>
  </si>
  <si>
    <t>対策</t>
    <rPh sb="0" eb="2">
      <t>タイサク</t>
    </rPh>
    <phoneticPr fontId="4"/>
  </si>
  <si>
    <t>消毒会社</t>
    <rPh sb="0" eb="2">
      <t>ショウドク</t>
    </rPh>
    <rPh sb="2" eb="4">
      <t>カイシャ</t>
    </rPh>
    <phoneticPr fontId="4"/>
  </si>
  <si>
    <t>消毒範囲の議論</t>
    <rPh sb="0" eb="2">
      <t>ショウドク</t>
    </rPh>
    <rPh sb="2" eb="4">
      <t>ハンイ</t>
    </rPh>
    <rPh sb="5" eb="7">
      <t>ギロン</t>
    </rPh>
    <phoneticPr fontId="4"/>
  </si>
  <si>
    <t>顧客</t>
    <rPh sb="0" eb="2">
      <t>コキャク</t>
    </rPh>
    <phoneticPr fontId="4"/>
  </si>
  <si>
    <t>予約者への対応</t>
    <rPh sb="0" eb="3">
      <t>ヨヤクシャ</t>
    </rPh>
    <rPh sb="5" eb="7">
      <t>タイオウ</t>
    </rPh>
    <phoneticPr fontId="4"/>
  </si>
  <si>
    <t>顧客感染懸念時</t>
    <rPh sb="0" eb="2">
      <t>コキャク</t>
    </rPh>
    <rPh sb="2" eb="4">
      <t>カンセン</t>
    </rPh>
    <rPh sb="4" eb="6">
      <t>ケネン</t>
    </rPh>
    <rPh sb="6" eb="7">
      <t>ジ</t>
    </rPh>
    <phoneticPr fontId="4"/>
  </si>
  <si>
    <t>担当職務階級・氏名等</t>
    <rPh sb="0" eb="2">
      <t>タントウ</t>
    </rPh>
    <rPh sb="2" eb="4">
      <t>ショクム</t>
    </rPh>
    <rPh sb="4" eb="6">
      <t>カイキュウ</t>
    </rPh>
    <rPh sb="7" eb="9">
      <t>シメイ</t>
    </rPh>
    <rPh sb="9" eb="10">
      <t>トウ</t>
    </rPh>
    <phoneticPr fontId="4"/>
  </si>
  <si>
    <t>作業内容事前決定事項</t>
    <rPh sb="0" eb="2">
      <t>サギョウ</t>
    </rPh>
    <rPh sb="2" eb="4">
      <t>ナイヨウ</t>
    </rPh>
    <rPh sb="4" eb="6">
      <t>ジゼン</t>
    </rPh>
    <rPh sb="6" eb="8">
      <t>ケッテイ</t>
    </rPh>
    <rPh sb="8" eb="10">
      <t>ジコウ</t>
    </rPh>
    <phoneticPr fontId="4"/>
  </si>
  <si>
    <t>実施内容</t>
    <rPh sb="0" eb="2">
      <t>ジッシ</t>
    </rPh>
    <rPh sb="2" eb="4">
      <t>ナイヨウ</t>
    </rPh>
    <phoneticPr fontId="4"/>
  </si>
  <si>
    <t>事前決定事項</t>
    <rPh sb="0" eb="2">
      <t>ジゼン</t>
    </rPh>
    <rPh sb="2" eb="4">
      <t>ケッテイ</t>
    </rPh>
    <rPh sb="4" eb="6">
      <t>ジコウ</t>
    </rPh>
    <phoneticPr fontId="4"/>
  </si>
  <si>
    <t>客室への案内担当責任者</t>
    <rPh sb="0" eb="2">
      <t>キャクシツ</t>
    </rPh>
    <rPh sb="4" eb="6">
      <t>アンナイ</t>
    </rPh>
    <rPh sb="6" eb="8">
      <t>タントウ</t>
    </rPh>
    <rPh sb="8" eb="11">
      <t>セキニンシャ</t>
    </rPh>
    <phoneticPr fontId="4"/>
  </si>
  <si>
    <t>組織・運営体制変更責任者</t>
    <rPh sb="0" eb="2">
      <t>ソシキ</t>
    </rPh>
    <rPh sb="3" eb="5">
      <t>ウンエイ</t>
    </rPh>
    <rPh sb="5" eb="7">
      <t>タイセイ</t>
    </rPh>
    <rPh sb="7" eb="9">
      <t>ヘンコウ</t>
    </rPh>
    <rPh sb="9" eb="12">
      <t>セキニンシャ</t>
    </rPh>
    <phoneticPr fontId="4"/>
  </si>
  <si>
    <t>配膳担当責任者</t>
    <rPh sb="0" eb="2">
      <t>ハイゼン</t>
    </rPh>
    <rPh sb="2" eb="4">
      <t>タントウ</t>
    </rPh>
    <rPh sb="4" eb="7">
      <t>セキニンシャ</t>
    </rPh>
    <phoneticPr fontId="4"/>
  </si>
  <si>
    <t>容体確認責任者</t>
    <rPh sb="0" eb="2">
      <t>ヨウダイ</t>
    </rPh>
    <rPh sb="2" eb="4">
      <t>カクニン</t>
    </rPh>
    <rPh sb="4" eb="7">
      <t>セキニンシャ</t>
    </rPh>
    <phoneticPr fontId="4"/>
  </si>
  <si>
    <t>保健所等連絡責任者</t>
    <rPh sb="0" eb="3">
      <t>ホケンジョ</t>
    </rPh>
    <rPh sb="3" eb="4">
      <t>トウ</t>
    </rPh>
    <rPh sb="4" eb="6">
      <t>レンラク</t>
    </rPh>
    <rPh sb="6" eb="9">
      <t>セキニンシャ</t>
    </rPh>
    <phoneticPr fontId="4"/>
  </si>
  <si>
    <t>警備管理者</t>
    <rPh sb="0" eb="2">
      <t>ケイビ</t>
    </rPh>
    <rPh sb="2" eb="4">
      <t>カンリ</t>
    </rPh>
    <rPh sb="4" eb="5">
      <t>シャ</t>
    </rPh>
    <phoneticPr fontId="4"/>
  </si>
  <si>
    <t>移送サポート責任者</t>
    <rPh sb="0" eb="2">
      <t>イソウ</t>
    </rPh>
    <rPh sb="6" eb="9">
      <t>セキニンシャ</t>
    </rPh>
    <phoneticPr fontId="4"/>
  </si>
  <si>
    <t>情報発信責任者</t>
    <rPh sb="0" eb="2">
      <t>ジョウホウ</t>
    </rPh>
    <rPh sb="2" eb="4">
      <t>ハッシン</t>
    </rPh>
    <rPh sb="4" eb="7">
      <t>セキニンシャ</t>
    </rPh>
    <phoneticPr fontId="4"/>
  </si>
  <si>
    <t>社内連絡責任者</t>
    <rPh sb="0" eb="2">
      <t>シャナイ</t>
    </rPh>
    <rPh sb="2" eb="4">
      <t>レンラク</t>
    </rPh>
    <rPh sb="4" eb="7">
      <t>セキニンシャ</t>
    </rPh>
    <phoneticPr fontId="4"/>
  </si>
  <si>
    <t>対応対象：</t>
    <rPh sb="0" eb="1">
      <t>オウ</t>
    </rPh>
    <rPh sb="1" eb="3">
      <t>タイショウ</t>
    </rPh>
    <phoneticPr fontId="4"/>
  </si>
  <si>
    <t>対応対象：</t>
    <rPh sb="0" eb="2">
      <t>タイオウ</t>
    </rPh>
    <rPh sb="2" eb="4">
      <t>タイショウ</t>
    </rPh>
    <phoneticPr fontId="4"/>
  </si>
  <si>
    <t>エレベーターホールやエレベーター内における「密」の回避を徹底すること（積載荷重制限の調整が可能であれば調整する、あるいは床に定員を示すステッカーを設置する等。）。</t>
    <phoneticPr fontId="4"/>
  </si>
  <si>
    <t>フェイスシールドに代えゴーグルでも良い。</t>
    <rPh sb="9" eb="10">
      <t>カ</t>
    </rPh>
    <rPh sb="17" eb="18">
      <t>ヨ</t>
    </rPh>
    <phoneticPr fontId="4"/>
  </si>
  <si>
    <t>TVリモコン等は、取り換え式ビニールカバーでも良い。</t>
    <rPh sb="6" eb="7">
      <t>トウ</t>
    </rPh>
    <rPh sb="9" eb="10">
      <t>ト</t>
    </rPh>
    <rPh sb="11" eb="12">
      <t>カ</t>
    </rPh>
    <rPh sb="13" eb="14">
      <t>シキ</t>
    </rPh>
    <rPh sb="23" eb="24">
      <t>ヨ</t>
    </rPh>
    <phoneticPr fontId="4"/>
  </si>
  <si>
    <t>客室ドア外側のドアノブ、客室側のドアノブ、室内の高頻度接触部位（家具類、TVリモコン、空調ボタン等各種ボタン）について顧客が触れる箇所を丁寧に消毒すること。なお、清掃に当たってはウイルス拡散を助長する可能性がることから空気清浄機と掃除機との併用は避けること。</t>
    <rPh sb="24" eb="27">
      <t>コウヒンド</t>
    </rPh>
    <rPh sb="43" eb="45">
      <t>クウチョウ</t>
    </rPh>
    <rPh sb="48" eb="49">
      <t>トウ</t>
    </rPh>
    <phoneticPr fontId="4"/>
  </si>
  <si>
    <t>配膳スタッフは、ホール内で使用するためのゴム手袋を着用し、手指消毒を徹底すること。</t>
    <phoneticPr fontId="4"/>
  </si>
  <si>
    <t>共用部分を含め館内で、密閉空間、密集場所、密接場所等の対人距離を確保することが困難な場所やサービスがある場合、その他接触感染、エアロゾル感染対策に支障をきたす場所やサービスがある場合には、適宜必要な対策を講じること。それが困難な場合は、感染症が十分に収束するまでの間、適宜使用制限、使用禁止、予約制等を行うこと。</t>
    <rPh sb="122" eb="124">
      <t>ジュウブン</t>
    </rPh>
    <phoneticPr fontId="4"/>
  </si>
  <si>
    <t>喫煙所における暖簾が健康増進法で求めらる場合、使用を停止している、共用部での新聞紙提供を停止している等。</t>
    <rPh sb="0" eb="3">
      <t>キツエンジョ</t>
    </rPh>
    <rPh sb="7" eb="9">
      <t>ノレン</t>
    </rPh>
    <rPh sb="10" eb="12">
      <t>ケンコウ</t>
    </rPh>
    <rPh sb="12" eb="14">
      <t>ゾウシン</t>
    </rPh>
    <rPh sb="14" eb="15">
      <t>ホウ</t>
    </rPh>
    <rPh sb="16" eb="17">
      <t>モト</t>
    </rPh>
    <rPh sb="20" eb="22">
      <t>バアイ</t>
    </rPh>
    <rPh sb="23" eb="25">
      <t>シヨウ</t>
    </rPh>
    <rPh sb="26" eb="28">
      <t>テイシ</t>
    </rPh>
    <rPh sb="33" eb="36">
      <t>キョウヨウブ</t>
    </rPh>
    <rPh sb="38" eb="41">
      <t>シンブンシ</t>
    </rPh>
    <rPh sb="41" eb="43">
      <t>テイキョウ</t>
    </rPh>
    <rPh sb="44" eb="46">
      <t>テイシ</t>
    </rPh>
    <rPh sb="50" eb="51">
      <t>トウ</t>
    </rPh>
    <phoneticPr fontId="4"/>
  </si>
  <si>
    <t>定期訓練の実施頻度</t>
    <rPh sb="0" eb="2">
      <t>テイキ</t>
    </rPh>
    <rPh sb="2" eb="4">
      <t>クンレン</t>
    </rPh>
    <rPh sb="5" eb="7">
      <t>ジッシ</t>
    </rPh>
    <rPh sb="7" eb="9">
      <t>ヒンド</t>
    </rPh>
    <phoneticPr fontId="4"/>
  </si>
  <si>
    <t>※４サクラ以上の認証には、「A Clean Practice」認証取得が必要。</t>
    <rPh sb="5" eb="7">
      <t>イジョウ</t>
    </rPh>
    <rPh sb="8" eb="10">
      <t>ニンショウ</t>
    </rPh>
    <rPh sb="31" eb="33">
      <t>ニンショウ</t>
    </rPh>
    <rPh sb="33" eb="35">
      <t>シュトク</t>
    </rPh>
    <rPh sb="36" eb="38">
      <t>ヒツヨウ</t>
    </rPh>
    <phoneticPr fontId="4"/>
  </si>
  <si>
    <t>対策レベル</t>
    <rPh sb="0" eb="2">
      <t>タイサク</t>
    </rPh>
    <phoneticPr fontId="4"/>
  </si>
  <si>
    <t>選択して下さい。</t>
    <rPh sb="0" eb="2">
      <t>センタク</t>
    </rPh>
    <rPh sb="4" eb="5">
      <t>クダ</t>
    </rPh>
    <phoneticPr fontId="4"/>
  </si>
  <si>
    <r>
      <rPr>
        <b/>
        <sz val="15"/>
        <color rgb="FFFF0000"/>
        <rFont val="Meiryo UI"/>
        <family val="3"/>
        <charset val="128"/>
      </rPr>
      <t>①</t>
    </r>
    <r>
      <rPr>
        <b/>
        <sz val="15"/>
        <rFont val="Meiryo UI"/>
        <family val="3"/>
        <charset val="128"/>
      </rPr>
      <t>現状感染症</t>
    </r>
    <r>
      <rPr>
        <b/>
        <sz val="15"/>
        <color theme="1"/>
        <rFont val="Meiryo UI"/>
        <family val="3"/>
        <charset val="128"/>
      </rPr>
      <t>対策　実践状況</t>
    </r>
    <rPh sb="1" eb="3">
      <t>ゲンジョウ</t>
    </rPh>
    <rPh sb="3" eb="6">
      <t>カンセンショウ</t>
    </rPh>
    <rPh sb="6" eb="8">
      <t>タイサク</t>
    </rPh>
    <rPh sb="9" eb="11">
      <t>ジッセン</t>
    </rPh>
    <rPh sb="11" eb="13">
      <t>ジョウキョウ</t>
    </rPh>
    <phoneticPr fontId="4"/>
  </si>
  <si>
    <t>③全項目評価</t>
    <rPh sb="1" eb="2">
      <t>ゼン</t>
    </rPh>
    <rPh sb="2" eb="4">
      <t>コウモク</t>
    </rPh>
    <rPh sb="4" eb="6">
      <t>ヒョウカ</t>
    </rPh>
    <phoneticPr fontId="4"/>
  </si>
  <si>
    <t>対策レベルMax時の対応準備。全項目を対象に、対応する取り組み状況、あるいは代替する対応策を記載。</t>
    <rPh sb="0" eb="2">
      <t>タイサク</t>
    </rPh>
    <rPh sb="8" eb="9">
      <t>ジ</t>
    </rPh>
    <rPh sb="10" eb="12">
      <t>タイオウ</t>
    </rPh>
    <rPh sb="12" eb="14">
      <t>ジュンビ</t>
    </rPh>
    <rPh sb="15" eb="18">
      <t>ゼンコウモク</t>
    </rPh>
    <rPh sb="19" eb="21">
      <t>タイショウ</t>
    </rPh>
    <rPh sb="23" eb="25">
      <t>タイオウ</t>
    </rPh>
    <rPh sb="27" eb="28">
      <t>ト</t>
    </rPh>
    <rPh sb="29" eb="30">
      <t>ク</t>
    </rPh>
    <rPh sb="31" eb="33">
      <t>ジョウキョウ</t>
    </rPh>
    <rPh sb="38" eb="40">
      <t>ダイタイ</t>
    </rPh>
    <rPh sb="42" eb="44">
      <t>タイオウ</t>
    </rPh>
    <rPh sb="44" eb="45">
      <t>サク</t>
    </rPh>
    <rPh sb="46" eb="48">
      <t>キサイ</t>
    </rPh>
    <phoneticPr fontId="4"/>
  </si>
  <si>
    <t>カスターセット（調味料類）等は、まとめてテーブル等に設置するのでなく、新鮮な状態のものをその都度提供すること。または、セット毎に、使用不使用に拘わらず新鮮なものに取り換えること。</t>
    <rPh sb="13" eb="14">
      <t>トウ</t>
    </rPh>
    <rPh sb="24" eb="25">
      <t>トウ</t>
    </rPh>
    <rPh sb="26" eb="28">
      <t>セッチ</t>
    </rPh>
    <rPh sb="35" eb="37">
      <t>シンセン</t>
    </rPh>
    <rPh sb="38" eb="40">
      <t>ジョウタイ</t>
    </rPh>
    <phoneticPr fontId="4"/>
  </si>
  <si>
    <t>グラスウェア、チャイナウェア、シルバーウェア、お箸等は使い捨てとするか、徹底して洗浄したものとすること。それらはバスケット等に入れてまとめて設置するのではなく顧客毎に提供すること。または、セット毎に、使用不使用に拘わらず新鮮なものに取り換えること。</t>
    <phoneticPr fontId="4"/>
  </si>
  <si>
    <t>換気量として1人あたり毎時60㎥以上が確保されているか、ルームエアコン、業務用パッケージ型空調機、ファンコイルユニット（FCU）に中性能フィルタあるいはHEPAフィルタが備えられていない場合には、換気と併用した対策を実施していること（公益社団法人空気調和・衛生工学会、2020年6月15日）。</t>
    <phoneticPr fontId="4"/>
  </si>
  <si>
    <t>1人当たり毎時60㎥以上の換気ができている等徹底した換気管理がなされていること。</t>
    <phoneticPr fontId="4"/>
  </si>
  <si>
    <t>サウナ、ミストサウナ、岩盤浴、カランについては、2.0m以上の間隔を空け利用者同士が密集しないようにし、必要に応じて予約制等の人数制限を取り入れること。更衣室内の脱衣籠や浴室内カランは密にならないよう必要に応じて間引くこと。</t>
    <phoneticPr fontId="4"/>
  </si>
  <si>
    <t>円卓を使用する場合は、左右前後できれば2.0m程度の間隔を空けられるのであれば使用可能とも考えられるが、直箸や至近距離での会話、飲み物の飲み間違い等が起こりやすいため十分な対策が講じられない場合には原則的に不可と考えること。席間隔が不十分な場合は、テーブル上に隣接席間にパーテーションを設置すること。</t>
    <phoneticPr fontId="4"/>
  </si>
  <si>
    <t>居室内清掃及び消毒後に洗面、バスルーム、最後にトイレの清掃及び消毒を行うこと。バスルーム・トイレでは、洗面台、流水レバー、シャワートイレ等のボタン、便座カバーの表部分に次いで、裏部分、便座の順で消毒すること。トイレの床については、素材等を鑑み消毒等可能であれば消毒する、あるいはそれに代わる清潔な空間提供（トイレ用スリッパ等）を提供すること。</t>
    <rPh sb="108" eb="109">
      <t>ユカ</t>
    </rPh>
    <rPh sb="115" eb="117">
      <t>ソザイ</t>
    </rPh>
    <rPh sb="117" eb="118">
      <t>トウ</t>
    </rPh>
    <rPh sb="119" eb="120">
      <t>カンガ</t>
    </rPh>
    <rPh sb="121" eb="123">
      <t>ショウドク</t>
    </rPh>
    <rPh sb="123" eb="124">
      <t>トウ</t>
    </rPh>
    <rPh sb="124" eb="126">
      <t>カノウ</t>
    </rPh>
    <rPh sb="130" eb="132">
      <t>ショウドク</t>
    </rPh>
    <rPh sb="142" eb="143">
      <t>カ</t>
    </rPh>
    <rPh sb="145" eb="147">
      <t>セイケツ</t>
    </rPh>
    <rPh sb="148" eb="150">
      <t>クウカン</t>
    </rPh>
    <rPh sb="150" eb="152">
      <t>テイキョウ</t>
    </rPh>
    <rPh sb="156" eb="157">
      <t>ヨウ</t>
    </rPh>
    <rPh sb="161" eb="162">
      <t>トウ</t>
    </rPh>
    <rPh sb="164" eb="166">
      <t>テイキョウ</t>
    </rPh>
    <phoneticPr fontId="4"/>
  </si>
  <si>
    <t>使用している消毒薬剤について</t>
    <rPh sb="0" eb="2">
      <t>シヨウ</t>
    </rPh>
    <rPh sb="6" eb="8">
      <t>ショウドク</t>
    </rPh>
    <rPh sb="8" eb="10">
      <t>ヤクザイ</t>
    </rPh>
    <phoneticPr fontId="4"/>
  </si>
  <si>
    <t>抜き打ち検査結果</t>
    <rPh sb="0" eb="1">
      <t>ヌ</t>
    </rPh>
    <rPh sb="2" eb="3">
      <t>ウ</t>
    </rPh>
    <rPh sb="4" eb="6">
      <t>ケンサ</t>
    </rPh>
    <rPh sb="6" eb="8">
      <t>ケッカ</t>
    </rPh>
    <phoneticPr fontId="4"/>
  </si>
  <si>
    <t>安全行動基準</t>
  </si>
  <si>
    <r>
      <t>↓この枠内に最新データを「値貼り付け」して下さい。【値と数値の書式（</t>
    </r>
    <r>
      <rPr>
        <u/>
        <sz val="10"/>
        <color theme="1"/>
        <rFont val="メイリオ"/>
        <family val="3"/>
        <charset val="128"/>
      </rPr>
      <t>U</t>
    </r>
    <r>
      <rPr>
        <sz val="10"/>
        <color theme="1"/>
        <rFont val="メイリオ"/>
        <family val="3"/>
        <charset val="128"/>
      </rPr>
      <t>）】を形式選択して貼り付け</t>
    </r>
    <rPh sb="3" eb="5">
      <t>ワクナイ</t>
    </rPh>
    <rPh sb="6" eb="8">
      <t>サイシン</t>
    </rPh>
    <rPh sb="13" eb="14">
      <t>アタイ</t>
    </rPh>
    <rPh sb="14" eb="15">
      <t>ハ</t>
    </rPh>
    <rPh sb="16" eb="17">
      <t>ツ</t>
    </rPh>
    <rPh sb="21" eb="22">
      <t>クダ</t>
    </rPh>
    <rPh sb="26" eb="27">
      <t>アタイ</t>
    </rPh>
    <rPh sb="28" eb="30">
      <t>スウチ</t>
    </rPh>
    <rPh sb="31" eb="33">
      <t>ショシキ</t>
    </rPh>
    <rPh sb="38" eb="40">
      <t>ケイシキ</t>
    </rPh>
    <rPh sb="40" eb="42">
      <t>センタク</t>
    </rPh>
    <rPh sb="44" eb="45">
      <t>ハ</t>
    </rPh>
    <rPh sb="46" eb="47">
      <t>ツ</t>
    </rPh>
    <phoneticPr fontId="4"/>
  </si>
  <si>
    <t>客室ライティングデスク・ドア・レストランテーブル、フロントカウンター、客室トイレベーシン、エレベーターホールボタン、ＥＶボタンのうち、問題箇所あり。</t>
    <rPh sb="0" eb="2">
      <t>キャクシツ</t>
    </rPh>
    <rPh sb="35" eb="37">
      <t>キャクシツ</t>
    </rPh>
    <rPh sb="67" eb="69">
      <t>モンダイ</t>
    </rPh>
    <rPh sb="69" eb="71">
      <t>カショ</t>
    </rPh>
    <phoneticPr fontId="4"/>
  </si>
  <si>
    <t>消毒作業では、適切な濃度の消毒用薬剤を使用し、消毒効果が低下する可能性がある他、汚れの中にウイルスが残っている可能性もあるため、汚れを取った後に、ウイルス等の拡散を防ぐため、可能であれば拭き上げ終点を1カ所に集中させるような1方向で拭き上げること（ウイルスを拡散させる可能性もあり、往復拭きは行わない。木目が目立つような素材の場合は木目に沿った拭き上げが望ましい。）。なお、消毒作業中は2方向換気が望ましい。</t>
    <phoneticPr fontId="4"/>
  </si>
  <si>
    <t>感染症対策インスペクション結果問題なし</t>
    <rPh sb="0" eb="3">
      <t>カンセンショウ</t>
    </rPh>
    <rPh sb="3" eb="5">
      <t>タイサク</t>
    </rPh>
    <rPh sb="13" eb="15">
      <t>ケッカ</t>
    </rPh>
    <rPh sb="15" eb="17">
      <t>モンダイ</t>
    </rPh>
    <phoneticPr fontId="4"/>
  </si>
  <si>
    <t>弊会感染症対策インスペクション未実施</t>
    <rPh sb="0" eb="1">
      <t>ヘイ</t>
    </rPh>
    <rPh sb="1" eb="2">
      <t>カイ</t>
    </rPh>
    <rPh sb="2" eb="5">
      <t>カンセンショウ</t>
    </rPh>
    <rPh sb="5" eb="7">
      <t>タイサク</t>
    </rPh>
    <rPh sb="15" eb="16">
      <t>ミ</t>
    </rPh>
    <rPh sb="16" eb="18">
      <t>ジッシ</t>
    </rPh>
    <phoneticPr fontId="4"/>
  </si>
  <si>
    <t>2021年4月13日経団連指針改定に伴い、弊会委員の意見を踏まえ改定。</t>
    <rPh sb="4" eb="5">
      <t>ネン</t>
    </rPh>
    <rPh sb="6" eb="7">
      <t>ガツ</t>
    </rPh>
    <rPh sb="9" eb="10">
      <t>ヒ</t>
    </rPh>
    <rPh sb="10" eb="13">
      <t>ケイダンレン</t>
    </rPh>
    <rPh sb="13" eb="15">
      <t>シシン</t>
    </rPh>
    <rPh sb="15" eb="17">
      <t>カイテイ</t>
    </rPh>
    <rPh sb="18" eb="19">
      <t>トモナ</t>
    </rPh>
    <rPh sb="21" eb="22">
      <t>ヘイ</t>
    </rPh>
    <rPh sb="22" eb="23">
      <t>カイ</t>
    </rPh>
    <rPh sb="23" eb="25">
      <t>イイン</t>
    </rPh>
    <rPh sb="26" eb="28">
      <t>イケン</t>
    </rPh>
    <rPh sb="29" eb="30">
      <t>フ</t>
    </rPh>
    <rPh sb="32" eb="34">
      <t>カイテイ</t>
    </rPh>
    <phoneticPr fontId="4"/>
  </si>
  <si>
    <t>トイレのエアータオル（ハンドドライヤー）等設備は定期的に清掃すること、また使用頻度が高い場合は1日複数回清掃を行うこと。徹底管理し同設備の清掃をしない、できない場合には「終息」までの間、使用しないこと。</t>
    <rPh sb="60" eb="62">
      <t>テッテイ</t>
    </rPh>
    <rPh sb="62" eb="64">
      <t>カンリ</t>
    </rPh>
    <rPh sb="65" eb="66">
      <t>ドウ</t>
    </rPh>
    <rPh sb="66" eb="68">
      <t>セツビ</t>
    </rPh>
    <rPh sb="69" eb="71">
      <t>セイソウ</t>
    </rPh>
    <rPh sb="80" eb="82">
      <t>バアイ</t>
    </rPh>
    <phoneticPr fontId="4"/>
  </si>
  <si>
    <t>エアコン等使用時においては、湿度、室温、密閉空間等環境次第で、無症状患者等が風上にいる場合には、クラスターを発生させる可能性が高く、空気の流れに注意すること（密閉空間等環境次第で、風下であっても壁に風があたることで風上に向かう空気の流れが生じる場合があり、換気が弱い場合には特に室内に新型コロナウイルスを大きく広げることになる。）。</t>
    <phoneticPr fontId="4"/>
  </si>
  <si>
    <t>有効な界面活性剤等を使用し顧客が自身の衣服を消毒できるような環境を整備すること。</t>
    <phoneticPr fontId="4"/>
  </si>
  <si>
    <t>顧客が客室内で気になる箇所を消毒できるよう、消毒用（除菌用）シート等を設置すること。</t>
    <phoneticPr fontId="4"/>
  </si>
  <si>
    <t>2021年6月追加項目</t>
    <rPh sb="4" eb="5">
      <t>ネン</t>
    </rPh>
    <rPh sb="6" eb="7">
      <t>ガツ</t>
    </rPh>
    <rPh sb="7" eb="9">
      <t>ツイカ</t>
    </rPh>
    <rPh sb="9" eb="11">
      <t>コウモク</t>
    </rPh>
    <phoneticPr fontId="4"/>
  </si>
  <si>
    <t>ロビーソファーについても、定期的に消毒すること（布製の場合は、布に対応できる界面活性剤等を使用すること。）。</t>
    <phoneticPr fontId="4"/>
  </si>
  <si>
    <t>顧客が密集するような場合（送迎バス内、喫煙所、エレベーター内等）では、できるだけ、携帯電話での会話を含め会話を控えるとなるよう顧客に伝えること。</t>
    <rPh sb="41" eb="43">
      <t>ケイタイ</t>
    </rPh>
    <rPh sb="43" eb="45">
      <t>デンワ</t>
    </rPh>
    <rPh sb="47" eb="49">
      <t>カイワ</t>
    </rPh>
    <rPh sb="50" eb="51">
      <t>フク</t>
    </rPh>
    <rPh sb="52" eb="54">
      <t>カイワ</t>
    </rPh>
    <rPh sb="55" eb="56">
      <t>ヒカ</t>
    </rPh>
    <phoneticPr fontId="4"/>
  </si>
  <si>
    <r>
      <t>A Clean Practice認定審査（</t>
    </r>
    <r>
      <rPr>
        <b/>
        <sz val="15"/>
        <color rgb="FFFF0000"/>
        <rFont val="Meiryo UI"/>
        <family val="3"/>
        <charset val="128"/>
      </rPr>
      <t>①</t>
    </r>
    <r>
      <rPr>
        <b/>
        <sz val="15"/>
        <color theme="1"/>
        <rFont val="Meiryo UI"/>
        <family val="3"/>
        <charset val="128"/>
      </rPr>
      <t>,</t>
    </r>
    <r>
      <rPr>
        <b/>
        <sz val="15"/>
        <color rgb="FFFF0000"/>
        <rFont val="Meiryo UI"/>
        <family val="3"/>
        <charset val="128"/>
      </rPr>
      <t>②</t>
    </r>
    <r>
      <rPr>
        <b/>
        <sz val="15"/>
        <color theme="1"/>
        <rFont val="Meiryo UI"/>
        <family val="3"/>
        <charset val="128"/>
      </rPr>
      <t>,</t>
    </r>
    <r>
      <rPr>
        <b/>
        <sz val="15"/>
        <color rgb="FFFF0000"/>
        <rFont val="Meiryo UI"/>
        <family val="3"/>
        <charset val="128"/>
      </rPr>
      <t>③,検査結果</t>
    </r>
    <r>
      <rPr>
        <b/>
        <sz val="15"/>
        <color theme="1"/>
        <rFont val="Meiryo UI"/>
        <family val="3"/>
        <charset val="128"/>
      </rPr>
      <t>）</t>
    </r>
    <rPh sb="16" eb="17">
      <t>ニン</t>
    </rPh>
    <rPh sb="18" eb="20">
      <t/>
    </rPh>
    <rPh sb="27" eb="29">
      <t>ケンサ</t>
    </rPh>
    <rPh sb="29" eb="31">
      <t>ケッカ</t>
    </rPh>
    <phoneticPr fontId="4"/>
  </si>
  <si>
    <t>スタッフ自身が感染源にならないことも含め、入室時には事前に手指消毒を行う他、マスクを着用すること。トイレ清掃等では手袋を着用すること。清掃後は速やかに着替え、丁寧に手指消毒を行うこと。迅速に手洗いができる設備をリネン庫等にあることが望ましいが、それがない場合は、同様の対処が可能であること。</t>
    <rPh sb="18" eb="19">
      <t>フク</t>
    </rPh>
    <rPh sb="21" eb="24">
      <t>ニュウシツジ</t>
    </rPh>
    <rPh sb="26" eb="28">
      <t>ジゼン</t>
    </rPh>
    <rPh sb="29" eb="31">
      <t>シュシ</t>
    </rPh>
    <rPh sb="31" eb="33">
      <t>ショウドク</t>
    </rPh>
    <rPh sb="34" eb="35">
      <t>オコナ</t>
    </rPh>
    <rPh sb="36" eb="37">
      <t>ホカ</t>
    </rPh>
    <rPh sb="42" eb="44">
      <t>チャクヨウ</t>
    </rPh>
    <rPh sb="92" eb="94">
      <t>ジンソク</t>
    </rPh>
    <rPh sb="95" eb="97">
      <t>テアラ</t>
    </rPh>
    <rPh sb="102" eb="104">
      <t>セツビ</t>
    </rPh>
    <rPh sb="108" eb="109">
      <t>コ</t>
    </rPh>
    <rPh sb="109" eb="110">
      <t>トウ</t>
    </rPh>
    <rPh sb="116" eb="117">
      <t>ノゾ</t>
    </rPh>
    <rPh sb="127" eb="129">
      <t>バアイ</t>
    </rPh>
    <rPh sb="131" eb="133">
      <t>ドウヨウ</t>
    </rPh>
    <rPh sb="134" eb="136">
      <t>タイショ</t>
    </rPh>
    <rPh sb="137" eb="139">
      <t>カノウ</t>
    </rPh>
    <phoneticPr fontId="4"/>
  </si>
  <si>
    <t>2021年7月リネン庫設備追加</t>
    <rPh sb="4" eb="5">
      <t>ネン</t>
    </rPh>
    <rPh sb="6" eb="7">
      <t>ガツ</t>
    </rPh>
    <rPh sb="10" eb="11">
      <t>コ</t>
    </rPh>
    <rPh sb="11" eb="13">
      <t>セツビ</t>
    </rPh>
    <rPh sb="13" eb="15">
      <t>ツイカ</t>
    </rPh>
    <phoneticPr fontId="4"/>
  </si>
  <si>
    <t>共用トイレでは便座カバーを閉じてから流すよう注意喚起すること。それに併せて自動洗浄機能はオフにすること。</t>
    <rPh sb="34" eb="35">
      <t>アワ</t>
    </rPh>
    <rPh sb="37" eb="39">
      <t>ジドウ</t>
    </rPh>
    <rPh sb="39" eb="41">
      <t>センジョウ</t>
    </rPh>
    <rPh sb="41" eb="43">
      <t>キノウ</t>
    </rPh>
    <phoneticPr fontId="4"/>
  </si>
  <si>
    <t>カウンターではアクリル板等パーテーションを設置する他、スタッフは全員、ワクチン接種者であっても不織布マスクを着用すること（できるだけ鼻呼吸を心掛けこと。）。またゴミ処理では、マスク及び手袋を着用すること、ゴミに直接触れないこと、ゴミ袋はしっかり縛って封をすること、ゴミを捨てた後は速やかにせっけんで手を洗うこと。ビニールパーテーションやアクリル板等を設置する場合、素材が防炎であるかを確認すること。ビニールパーテーションについては、場合によっては不燃透明ビニールを使用しなければならない他、天井の端から端まで設置するような場合には、火災関連設備が機能しないこともあるため十分に注意すること。アクリル板以外にも、ポリカーボネート板等がある。</t>
    <rPh sb="39" eb="42">
      <t>セッシュシャ</t>
    </rPh>
    <rPh sb="66" eb="67">
      <t>ハナ</t>
    </rPh>
    <rPh sb="67" eb="69">
      <t>コキュウ</t>
    </rPh>
    <rPh sb="70" eb="72">
      <t>ココロガ</t>
    </rPh>
    <phoneticPr fontId="4"/>
  </si>
  <si>
    <t>入館時の検温、ワクチン接種者であっても施設内におけるマスク着用、手洗いや手指消毒の協力等、実施している感染拡大防止対策について、予め周知を正確に行うこと。</t>
    <rPh sb="11" eb="14">
      <t>セッシュシャ</t>
    </rPh>
    <phoneticPr fontId="4"/>
  </si>
  <si>
    <t>ワクチン接種者であってもスタッフ、顧客ともマスク着用を徹底すること。</t>
    <rPh sb="4" eb="7">
      <t>セッシュシャ</t>
    </rPh>
    <phoneticPr fontId="4"/>
  </si>
  <si>
    <t>所謂「ゾーニング」については、罹患者発生時等緊急時対応上の概念ではあるが、日々運営上においても重要概念として参考とし、汚染度が高くなりがちなエントランス付近を「レッドゾーン」、フロントカウンター（帳場）、共用部トイレ、エレベーターホール、エレベーター内等を「イエローゾーン」、顧客が利用する施設や厨房、スタッフ用バックヤード等を「グリーンゾーン」と捉えることも有用である。ゾーニングでは、汚物等の動線確認の他、各ゾーンとも常時徹底して換気できていること、また物理的ゾーニングだけではなく、時間的ゾーニングにより、入場制限等を織り交ぜて適切に管理する。「レッドゾーン」では対象面積をできるだけ小規模として管理すること、床を含めた除菌消毒を徹底する他、スタッフの安全管理を徹底することが望まれる。「イエローゾーン」は、本来的に「レッドゾーン」で作業後、「グリーンゾーン」に戻る際に防護服を脱衣し処分するスペースである。なお、「レッドゾーン」へ入る際は、「イエローゾーン」ではなく、「グリーゾーン」で防護服等を着衣する。ここでは密を避け、接触部位に対する消毒を徹底する、顧客がこまめな消毒や手洗いをできるよう配慮すること、共用トイレでは、唾液に含まれるウイルスが胃酸で失活しきれなかった場合には便で排泄されることから便座カバーを閉じてから流すよう指針を示すこと（それに併せて自動洗浄機能はオフにすること。また、館内トイレ全般について、センサー式蛇口が望ましく、レバー式蛇口の場合は、接触部位の消毒を行うこと。）、エレベーターでは、籠内部の換気の徹底やその強化に取り組むこと、またフロント背後、レストランホール背後、宴会場背後等において、使い捨て手袋を廃棄する場所、手指の消毒を行う場所等としてイエローゾーンの配置が望ましい。「グリーンゾーン」では、換気を徹底する他、顧客の上着、鞄、靴を持ち込まない工夫をすること。</t>
    <phoneticPr fontId="4"/>
  </si>
  <si>
    <t>（２）①バックヤード・レストラン等その他設置・使用消毒薬、②客室清掃時使用消毒薬剤及び③客室等清掃後手洗いではなく手指消毒を行う場合はその消毒薬剤</t>
    <rPh sb="16" eb="17">
      <t>トウ</t>
    </rPh>
    <rPh sb="19" eb="20">
      <t>タ</t>
    </rPh>
    <rPh sb="20" eb="22">
      <t>セッチ</t>
    </rPh>
    <rPh sb="23" eb="25">
      <t>シヨウ</t>
    </rPh>
    <rPh sb="25" eb="27">
      <t>ショウドク</t>
    </rPh>
    <rPh sb="27" eb="28">
      <t>ヤク</t>
    </rPh>
    <phoneticPr fontId="4"/>
  </si>
  <si>
    <t>（３）客室清掃スタッフ感染対策「安全行動基準」準拠状況</t>
    <rPh sb="3" eb="5">
      <t>キャクシツ</t>
    </rPh>
    <rPh sb="5" eb="7">
      <t>セイソウ</t>
    </rPh>
    <rPh sb="11" eb="13">
      <t>カンセン</t>
    </rPh>
    <rPh sb="13" eb="15">
      <t>タイサク</t>
    </rPh>
    <rPh sb="16" eb="18">
      <t>アンゼン</t>
    </rPh>
    <rPh sb="18" eb="20">
      <t>コウドウ</t>
    </rPh>
    <rPh sb="20" eb="22">
      <t>キジュン</t>
    </rPh>
    <rPh sb="23" eb="25">
      <t>ジュンキョ</t>
    </rPh>
    <rPh sb="25" eb="27">
      <t>ジョウキョウ</t>
    </rPh>
    <phoneticPr fontId="4"/>
  </si>
  <si>
    <t>弊会記入欄</t>
    <rPh sb="0" eb="2">
      <t>ヘイカイ</t>
    </rPh>
    <rPh sb="2" eb="5">
      <t>キニュウラン</t>
    </rPh>
    <phoneticPr fontId="4"/>
  </si>
  <si>
    <t>弊会評価</t>
    <rPh sb="2" eb="4">
      <t>ヒョウカ</t>
    </rPh>
    <phoneticPr fontId="4"/>
  </si>
  <si>
    <t>選択して下さい。</t>
  </si>
  <si>
    <t>非表示</t>
    <rPh sb="0" eb="3">
      <t>ヒヒョウジ</t>
    </rPh>
    <phoneticPr fontId="4"/>
  </si>
  <si>
    <t>弊会本部記載</t>
  </si>
  <si>
    <t>ユニフォームは、都度洗濯されているものを着用すること（複数日数使用する場合は、汚れの確認、埃等の除去等徹底して清潔に管理なされていること。）。</t>
    <rPh sb="27" eb="29">
      <t>フクスウ</t>
    </rPh>
    <rPh sb="29" eb="31">
      <t>ニッスウ</t>
    </rPh>
    <rPh sb="31" eb="33">
      <t>シヨウ</t>
    </rPh>
    <rPh sb="35" eb="37">
      <t>バアイ</t>
    </rPh>
    <rPh sb="39" eb="40">
      <t>ヨゴ</t>
    </rPh>
    <rPh sb="42" eb="44">
      <t>カクニン</t>
    </rPh>
    <rPh sb="45" eb="46">
      <t>ホコリ</t>
    </rPh>
    <rPh sb="46" eb="47">
      <t>トウ</t>
    </rPh>
    <rPh sb="48" eb="50">
      <t>ジョキョ</t>
    </rPh>
    <rPh sb="50" eb="51">
      <t>トウ</t>
    </rPh>
    <rPh sb="51" eb="53">
      <t>テッテイ</t>
    </rPh>
    <rPh sb="55" eb="57">
      <t>セイケツ</t>
    </rPh>
    <rPh sb="58" eb="60">
      <t>カンリ</t>
    </rPh>
    <phoneticPr fontId="4"/>
  </si>
  <si>
    <t>ポイント数</t>
    <rPh sb="4" eb="5">
      <t>スウ</t>
    </rPh>
    <phoneticPr fontId="4"/>
  </si>
  <si>
    <t>Y</t>
  </si>
  <si>
    <t>　管理シート番号：CoV20221214</t>
    <rPh sb="1" eb="3">
      <t>カンリ</t>
    </rPh>
    <rPh sb="6" eb="8">
      <t>バンゴウ</t>
    </rPh>
    <phoneticPr fontId="4"/>
  </si>
  <si>
    <t>2023年5月1日迄1週間累計新規感染者数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</si>
</sst>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quot;円&quot;"/>
    <numFmt numFmtId="178" formatCode="#,##0&quot;回&quot;"/>
    <numFmt numFmtId="179" formatCode="0.0&quot;point&quot;"/>
    <numFmt numFmtId="180" formatCode="#,##0&quot;人&quot;"/>
    <numFmt numFmtId="181" formatCode="0&quot;point&quot;"/>
  </numFmts>
  <fonts count="5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Meiryo UI"/>
      <family val="3"/>
      <charset val="128"/>
    </font>
    <font>
      <sz val="15"/>
      <color rgb="FFFF0000"/>
      <name val="Meiryo UI"/>
      <family val="3"/>
      <charset val="128"/>
    </font>
    <font>
      <sz val="11"/>
      <color rgb="FFFF0000"/>
      <name val="Meiryo UI"/>
      <family val="3"/>
      <charset val="128"/>
    </font>
    <font>
      <sz val="12"/>
      <color theme="1"/>
      <name val="Meiryo UI"/>
      <family val="3"/>
      <charset val="128"/>
    </font>
    <font>
      <b/>
      <sz val="15"/>
      <name val="Meiryo UI"/>
      <family val="3"/>
      <charset val="128"/>
    </font>
    <font>
      <b/>
      <sz val="11"/>
      <name val="Meiryo UI"/>
      <family val="3"/>
      <charset val="128"/>
    </font>
    <font>
      <sz val="11"/>
      <color rgb="FF0070C0"/>
      <name val="Meiryo UI"/>
      <family val="3"/>
      <charset val="128"/>
    </font>
    <font>
      <b/>
      <sz val="12"/>
      <color rgb="FF0070C0"/>
      <name val="Meiryo UI"/>
      <family val="3"/>
      <charset val="128"/>
    </font>
    <font>
      <sz val="11"/>
      <name val="Meiryo UI"/>
      <family val="3"/>
      <charset val="128"/>
    </font>
    <font>
      <b/>
      <sz val="11"/>
      <color theme="1"/>
      <name val="Meiryo UI"/>
      <family val="3"/>
      <charset val="128"/>
    </font>
    <font>
      <b/>
      <sz val="15"/>
      <color theme="1"/>
      <name val="Meiryo UI"/>
      <family val="3"/>
      <charset val="128"/>
    </font>
    <font>
      <sz val="15"/>
      <color theme="1"/>
      <name val="Meiryo UI"/>
      <family val="3"/>
      <charset val="128"/>
    </font>
    <font>
      <sz val="15"/>
      <color theme="1"/>
      <name val="游ゴシック"/>
      <family val="2"/>
      <scheme val="minor"/>
    </font>
    <font>
      <sz val="15"/>
      <name val="Meiryo UI"/>
      <family val="3"/>
      <charset val="128"/>
    </font>
    <font>
      <sz val="15"/>
      <color rgb="FF0070C0"/>
      <name val="Meiryo UI"/>
      <family val="3"/>
      <charset val="128"/>
    </font>
    <font>
      <b/>
      <sz val="15"/>
      <color theme="1"/>
      <name val="游ゴシック"/>
      <family val="2"/>
      <scheme val="minor"/>
    </font>
    <font>
      <b/>
      <sz val="15"/>
      <color theme="4"/>
      <name val="Meiryo UI"/>
      <family val="3"/>
      <charset val="128"/>
    </font>
    <font>
      <b/>
      <sz val="15"/>
      <color rgb="FF0070C0"/>
      <name val="Meiryo UI"/>
      <family val="3"/>
      <charset val="128"/>
    </font>
    <font>
      <sz val="15"/>
      <name val="游ゴシック"/>
      <family val="3"/>
      <charset val="128"/>
    </font>
    <font>
      <sz val="10"/>
      <color theme="1"/>
      <name val="メイリオ"/>
      <family val="3"/>
      <charset val="128"/>
    </font>
    <font>
      <sz val="10"/>
      <color theme="0"/>
      <name val="メイリオ"/>
      <family val="3"/>
      <charset val="128"/>
    </font>
    <font>
      <sz val="11"/>
      <name val="明朝"/>
      <family val="3"/>
      <charset val="128"/>
    </font>
    <font>
      <sz val="10"/>
      <color rgb="FF000000"/>
      <name val="メイリオ"/>
      <family val="3"/>
      <charset val="128"/>
    </font>
    <font>
      <sz val="8"/>
      <color rgb="FF000000"/>
      <name val="メイリオ"/>
      <family val="3"/>
      <charset val="128"/>
    </font>
    <font>
      <b/>
      <sz val="10"/>
      <name val="メイリオ"/>
      <family val="3"/>
      <charset val="128"/>
    </font>
    <font>
      <b/>
      <sz val="10"/>
      <color theme="1"/>
      <name val="メイリオ"/>
      <family val="3"/>
      <charset val="128"/>
    </font>
    <font>
      <sz val="16"/>
      <name val="Meiryo UI"/>
      <family val="3"/>
      <charset val="128"/>
    </font>
    <font>
      <b/>
      <sz val="18"/>
      <name val="Meiryo UI"/>
      <family val="3"/>
      <charset val="128"/>
    </font>
    <font>
      <sz val="10"/>
      <color theme="1"/>
      <name val="Meiryo UI"/>
      <family val="3"/>
      <charset val="128"/>
    </font>
    <font>
      <sz val="10"/>
      <name val="メイリオ"/>
      <family val="3"/>
      <charset val="128"/>
    </font>
    <font>
      <b/>
      <sz val="15"/>
      <color theme="4"/>
      <name val="游ゴシック"/>
      <family val="2"/>
      <scheme val="minor"/>
    </font>
    <font>
      <sz val="9"/>
      <color indexed="81"/>
      <name val="MS P ゴシック"/>
      <family val="3"/>
      <charset val="128"/>
    </font>
    <font>
      <b/>
      <sz val="9"/>
      <color indexed="81"/>
      <name val="MS P ゴシック"/>
      <family val="3"/>
      <charset val="128"/>
    </font>
    <font>
      <b/>
      <sz val="11"/>
      <color theme="4"/>
      <name val="游ゴシック"/>
      <family val="2"/>
      <scheme val="minor"/>
    </font>
    <font>
      <sz val="11"/>
      <name val="游ゴシック"/>
      <family val="2"/>
      <scheme val="minor"/>
    </font>
    <font>
      <sz val="18"/>
      <name val="Meiryo UI"/>
      <family val="3"/>
      <charset val="128"/>
    </font>
    <font>
      <b/>
      <sz val="20"/>
      <color theme="0"/>
      <name val="Meiryo UI"/>
      <family val="3"/>
      <charset val="128"/>
    </font>
    <font>
      <sz val="20"/>
      <color theme="0"/>
      <name val="游ゴシック"/>
      <family val="2"/>
      <scheme val="minor"/>
    </font>
    <font>
      <b/>
      <sz val="15"/>
      <color rgb="FFFF0000"/>
      <name val="Meiryo UI"/>
      <family val="3"/>
      <charset val="128"/>
    </font>
    <font>
      <b/>
      <sz val="11"/>
      <color rgb="FFFF0000"/>
      <name val="游ゴシック"/>
      <family val="2"/>
      <scheme val="minor"/>
    </font>
    <font>
      <b/>
      <sz val="11"/>
      <color theme="1"/>
      <name val="游ゴシック"/>
      <family val="2"/>
      <scheme val="minor"/>
    </font>
    <font>
      <b/>
      <sz val="20"/>
      <name val="Meiryo UI"/>
      <family val="3"/>
      <charset val="128"/>
    </font>
    <font>
      <sz val="20"/>
      <name val="游ゴシック"/>
      <family val="2"/>
      <scheme val="minor"/>
    </font>
    <font>
      <b/>
      <u/>
      <sz val="15"/>
      <color theme="1"/>
      <name val="Meiryo UI"/>
      <family val="3"/>
      <charset val="128"/>
    </font>
    <font>
      <sz val="9"/>
      <color theme="1"/>
      <name val="Meiryo UI"/>
      <family val="3"/>
      <charset val="128"/>
    </font>
    <font>
      <sz val="9"/>
      <color theme="1"/>
      <name val="游ゴシック"/>
      <family val="2"/>
      <scheme val="minor"/>
    </font>
    <font>
      <sz val="9"/>
      <name val="Meiryo UI"/>
      <family val="3"/>
      <charset val="128"/>
    </font>
    <font>
      <u/>
      <sz val="10"/>
      <color theme="1"/>
      <name val="メイリオ"/>
      <family val="3"/>
      <charset val="128"/>
    </font>
    <font>
      <sz val="11"/>
      <color rgb="FFFF0000"/>
      <name val="游ゴシック"/>
      <family val="2"/>
      <scheme val="minor"/>
    </font>
    <font>
      <sz val="15"/>
      <name val="游ゴシック"/>
      <family val="2"/>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bgColor indexed="64"/>
      </patternFill>
    </fill>
    <fill>
      <patternFill patternType="solid">
        <fgColor theme="8"/>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2"/>
        <bgColor indexed="64"/>
      </patternFill>
    </fill>
  </fills>
  <borders count="9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auto="1"/>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indexed="64"/>
      </top>
      <bottom style="hair">
        <color indexed="64"/>
      </bottom>
      <diagonal/>
    </border>
    <border>
      <left/>
      <right style="medium">
        <color indexed="64"/>
      </right>
      <top style="medium">
        <color indexed="64"/>
      </top>
      <bottom style="hair">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C00000"/>
      </left>
      <right style="thick">
        <color rgb="FFC00000"/>
      </right>
      <top style="thick">
        <color rgb="FFC00000"/>
      </top>
      <bottom style="thick">
        <color rgb="FFC00000"/>
      </bottom>
      <diagonal/>
    </border>
    <border>
      <left style="thin">
        <color auto="1"/>
      </left>
      <right style="hair">
        <color auto="1"/>
      </right>
      <top style="thin">
        <color auto="1"/>
      </top>
      <bottom style="dashed">
        <color auto="1"/>
      </bottom>
      <diagonal/>
    </border>
    <border>
      <left style="hair">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thin">
        <color auto="1"/>
      </left>
      <right style="hair">
        <color auto="1"/>
      </right>
      <top style="dashed">
        <color auto="1"/>
      </top>
      <bottom style="thin">
        <color auto="1"/>
      </bottom>
      <diagonal/>
    </border>
    <border>
      <left style="hair">
        <color auto="1"/>
      </left>
      <right style="hair">
        <color auto="1"/>
      </right>
      <top style="dashed">
        <color auto="1"/>
      </top>
      <bottom style="thin">
        <color auto="1"/>
      </bottom>
      <diagonal/>
    </border>
    <border>
      <left style="hair">
        <color auto="1"/>
      </left>
      <right style="thin">
        <color auto="1"/>
      </right>
      <top style="dashed">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bottom style="medium">
        <color indexed="64"/>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auto="1"/>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auto="1"/>
      </right>
      <top style="hair">
        <color indexed="64"/>
      </top>
      <bottom style="medium">
        <color indexed="64"/>
      </bottom>
      <diagonal/>
    </border>
    <border>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thin">
        <color indexed="64"/>
      </right>
      <top style="thin">
        <color indexed="64"/>
      </top>
      <bottom/>
      <diagonal/>
    </border>
    <border>
      <left style="thick">
        <color theme="4"/>
      </left>
      <right style="thick">
        <color theme="4"/>
      </right>
      <top style="thick">
        <color theme="4"/>
      </top>
      <bottom style="thin">
        <color auto="1"/>
      </bottom>
      <diagonal/>
    </border>
    <border>
      <left style="thick">
        <color theme="4"/>
      </left>
      <right style="thick">
        <color theme="4"/>
      </right>
      <top/>
      <bottom style="thin">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bottom style="thin">
        <color indexed="64"/>
      </bottom>
      <diagonal/>
    </border>
    <border>
      <left style="thick">
        <color rgb="FFFF0000"/>
      </left>
      <right style="thick">
        <color rgb="FFFF0000"/>
      </right>
      <top/>
      <bottom style="thick">
        <color rgb="FFFF0000"/>
      </bottom>
      <diagonal/>
    </border>
    <border>
      <left/>
      <right style="medium">
        <color indexed="64"/>
      </right>
      <top/>
      <bottom style="medium">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top/>
      <bottom style="medium">
        <color indexed="64"/>
      </bottom>
      <diagonal/>
    </border>
    <border>
      <left style="thin">
        <color auto="1"/>
      </left>
      <right/>
      <top style="hair">
        <color indexed="64"/>
      </top>
      <bottom/>
      <diagonal/>
    </border>
    <border>
      <left/>
      <right style="medium">
        <color indexed="64"/>
      </right>
      <top style="hair">
        <color indexed="64"/>
      </top>
      <bottom/>
      <diagonal/>
    </border>
    <border>
      <left style="thick">
        <color theme="8"/>
      </left>
      <right/>
      <top style="thick">
        <color theme="8"/>
      </top>
      <bottom style="thick">
        <color theme="8"/>
      </bottom>
      <diagonal/>
    </border>
    <border>
      <left/>
      <right style="thick">
        <color theme="8"/>
      </right>
      <top style="thick">
        <color theme="8"/>
      </top>
      <bottom style="thick">
        <color theme="8"/>
      </bottom>
      <diagonal/>
    </border>
    <border>
      <left/>
      <right style="thick">
        <color rgb="FFFF0000"/>
      </right>
      <top/>
      <bottom style="medium">
        <color indexed="64"/>
      </bottom>
      <diagonal/>
    </border>
    <border>
      <left/>
      <right style="thick">
        <color theme="8"/>
      </right>
      <top/>
      <bottom/>
      <diagonal/>
    </border>
    <border>
      <left/>
      <right/>
      <top style="dotted">
        <color indexed="64"/>
      </top>
      <bottom/>
      <diagonal/>
    </border>
    <border>
      <left style="medium">
        <color indexed="64"/>
      </left>
      <right style="medium">
        <color indexed="64"/>
      </right>
      <top/>
      <bottom/>
      <diagonal/>
    </border>
    <border>
      <left style="medium">
        <color indexed="64"/>
      </left>
      <right style="medium">
        <color indexed="64"/>
      </right>
      <top/>
      <bottom style="thick">
        <color rgb="FFFF0000"/>
      </bottom>
      <diagonal/>
    </border>
    <border>
      <left style="thick">
        <color theme="4"/>
      </left>
      <right/>
      <top style="thick">
        <color theme="4"/>
      </top>
      <bottom/>
      <diagonal/>
    </border>
    <border>
      <left style="thin">
        <color auto="1"/>
      </left>
      <right style="hair">
        <color auto="1"/>
      </right>
      <top style="thick">
        <color theme="4"/>
      </top>
      <bottom style="dashed">
        <color auto="1"/>
      </bottom>
      <diagonal/>
    </border>
    <border>
      <left style="hair">
        <color auto="1"/>
      </left>
      <right style="hair">
        <color auto="1"/>
      </right>
      <top style="thick">
        <color theme="4"/>
      </top>
      <bottom style="dashed">
        <color auto="1"/>
      </bottom>
      <diagonal/>
    </border>
    <border>
      <left style="hair">
        <color auto="1"/>
      </left>
      <right style="thick">
        <color theme="4"/>
      </right>
      <top style="thick">
        <color theme="4"/>
      </top>
      <bottom style="dashed">
        <color auto="1"/>
      </bottom>
      <diagonal/>
    </border>
    <border>
      <left style="thick">
        <color theme="4"/>
      </left>
      <right/>
      <top/>
      <bottom/>
      <diagonal/>
    </border>
    <border>
      <left style="hair">
        <color auto="1"/>
      </left>
      <right style="thick">
        <color theme="4"/>
      </right>
      <top style="dashed">
        <color auto="1"/>
      </top>
      <bottom style="thin">
        <color auto="1"/>
      </bottom>
      <diagonal/>
    </border>
    <border>
      <left style="thick">
        <color theme="4"/>
      </left>
      <right/>
      <top style="thin">
        <color auto="1"/>
      </top>
      <bottom style="hair">
        <color auto="1"/>
      </bottom>
      <diagonal/>
    </border>
    <border>
      <left style="hair">
        <color auto="1"/>
      </left>
      <right style="thick">
        <color theme="4"/>
      </right>
      <top style="thin">
        <color auto="1"/>
      </top>
      <bottom style="hair">
        <color auto="1"/>
      </bottom>
      <diagonal/>
    </border>
    <border>
      <left style="hair">
        <color auto="1"/>
      </left>
      <right style="thick">
        <color theme="4"/>
      </right>
      <top style="thin">
        <color auto="1"/>
      </top>
      <bottom style="dashed">
        <color auto="1"/>
      </bottom>
      <diagonal/>
    </border>
    <border>
      <left/>
      <right style="thick">
        <color theme="4"/>
      </right>
      <top/>
      <bottom/>
      <diagonal/>
    </border>
    <border>
      <left/>
      <right/>
      <top style="thick">
        <color theme="4"/>
      </top>
      <bottom/>
      <diagonal/>
    </border>
    <border>
      <left style="dashed">
        <color indexed="64"/>
      </left>
      <right/>
      <top style="medium">
        <color indexed="64"/>
      </top>
      <bottom style="medium">
        <color indexed="64"/>
      </bottom>
      <diagonal/>
    </border>
  </borders>
  <cellStyleXfs count="6">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26" fillId="0" borderId="0" applyFont="0" applyFill="0" applyBorder="0" applyAlignment="0" applyProtection="0"/>
  </cellStyleXfs>
  <cellXfs count="304">
    <xf numFmtId="0" fontId="0" fillId="0" borderId="0" xfId="0"/>
    <xf numFmtId="0" fontId="15" fillId="0" borderId="0" xfId="0" applyFont="1" applyAlignment="1" applyProtection="1">
      <alignment horizontal="left" vertical="center"/>
    </xf>
    <xf numFmtId="0" fontId="16" fillId="0" borderId="0" xfId="0" applyFont="1" applyAlignment="1" applyProtection="1">
      <alignment vertical="center"/>
    </xf>
    <xf numFmtId="0" fontId="16" fillId="0" borderId="0" xfId="0" applyFont="1" applyAlignment="1" applyProtection="1">
      <alignment vertical="top" wrapText="1"/>
    </xf>
    <xf numFmtId="0" fontId="16" fillId="0" borderId="0" xfId="0" applyFont="1" applyProtection="1"/>
    <xf numFmtId="0" fontId="16" fillId="0" borderId="0" xfId="0" applyFont="1" applyAlignment="1" applyProtection="1">
      <alignment horizontal="right" vertical="center"/>
    </xf>
    <xf numFmtId="0" fontId="16" fillId="2" borderId="3" xfId="0" applyFont="1" applyFill="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0" xfId="0" applyFont="1" applyBorder="1" applyProtection="1"/>
    <xf numFmtId="0" fontId="19" fillId="0" borderId="0" xfId="0" applyFont="1" applyBorder="1" applyAlignment="1" applyProtection="1">
      <alignment vertical="top" wrapText="1"/>
    </xf>
    <xf numFmtId="0" fontId="19" fillId="0" borderId="0" xfId="0" applyFont="1" applyBorder="1" applyProtection="1"/>
    <xf numFmtId="0" fontId="16" fillId="0" borderId="0" xfId="0" applyFont="1" applyBorder="1" applyAlignment="1" applyProtection="1">
      <alignment vertical="top" wrapText="1"/>
    </xf>
    <xf numFmtId="0" fontId="14" fillId="0" borderId="0" xfId="0" applyFont="1" applyFill="1" applyProtection="1"/>
    <xf numFmtId="0" fontId="0" fillId="0" borderId="0" xfId="0" applyFont="1" applyFill="1" applyProtection="1"/>
    <xf numFmtId="0" fontId="5" fillId="0" borderId="0" xfId="0" applyFont="1" applyFill="1" applyAlignment="1" applyProtection="1">
      <alignment horizontal="center"/>
    </xf>
    <xf numFmtId="0" fontId="5" fillId="0" borderId="0" xfId="0" applyFont="1" applyFill="1" applyProtection="1"/>
    <xf numFmtId="0" fontId="6" fillId="0" borderId="0" xfId="0" applyFont="1" applyFill="1" applyBorder="1" applyProtection="1"/>
    <xf numFmtId="0" fontId="7" fillId="0" borderId="0" xfId="0" applyFont="1" applyFill="1" applyBorder="1" applyProtection="1"/>
    <xf numFmtId="14" fontId="8" fillId="0" borderId="8" xfId="0" applyNumberFormat="1" applyFont="1" applyFill="1" applyBorder="1" applyAlignment="1" applyProtection="1">
      <alignment horizontal="center"/>
    </xf>
    <xf numFmtId="14" fontId="8" fillId="0" borderId="0" xfId="0" applyNumberFormat="1" applyFont="1" applyFill="1" applyBorder="1" applyAlignment="1" applyProtection="1">
      <alignment horizontal="center"/>
    </xf>
    <xf numFmtId="178" fontId="9" fillId="0" borderId="0" xfId="2" applyNumberFormat="1" applyFont="1" applyFill="1" applyBorder="1" applyAlignment="1" applyProtection="1">
      <alignment horizontal="left"/>
    </xf>
    <xf numFmtId="177" fontId="10" fillId="0" borderId="0" xfId="2" applyNumberFormat="1" applyFont="1" applyFill="1" applyBorder="1" applyAlignment="1" applyProtection="1">
      <alignment horizontal="left"/>
    </xf>
    <xf numFmtId="0" fontId="8" fillId="0" borderId="1" xfId="0" applyFont="1" applyFill="1" applyBorder="1" applyAlignment="1" applyProtection="1">
      <alignment horizontal="center"/>
    </xf>
    <xf numFmtId="0" fontId="8" fillId="0" borderId="0" xfId="0" applyFont="1" applyFill="1" applyBorder="1" applyAlignment="1" applyProtection="1">
      <alignment horizontal="center"/>
    </xf>
    <xf numFmtId="176" fontId="9" fillId="0" borderId="0" xfId="3" applyNumberFormat="1" applyFont="1" applyFill="1" applyBorder="1" applyAlignment="1" applyProtection="1">
      <alignment horizontal="left"/>
    </xf>
    <xf numFmtId="176" fontId="10" fillId="0" borderId="0" xfId="3" applyNumberFormat="1" applyFont="1" applyFill="1" applyBorder="1" applyAlignment="1" applyProtection="1">
      <alignment horizontal="left"/>
    </xf>
    <xf numFmtId="14" fontId="8" fillId="0" borderId="2" xfId="0" applyNumberFormat="1" applyFont="1" applyFill="1" applyBorder="1" applyAlignment="1" applyProtection="1">
      <alignment horizontal="center"/>
    </xf>
    <xf numFmtId="177" fontId="9" fillId="0" borderId="0" xfId="2" applyNumberFormat="1" applyFont="1" applyFill="1" applyBorder="1" applyAlignment="1" applyProtection="1">
      <alignment horizontal="left"/>
    </xf>
    <xf numFmtId="0" fontId="5"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0" fontId="5" fillId="0" borderId="4" xfId="0" applyFont="1" applyFill="1" applyBorder="1" applyAlignment="1" applyProtection="1">
      <alignment horizontal="center" wrapText="1"/>
    </xf>
    <xf numFmtId="0" fontId="5" fillId="0" borderId="11" xfId="0" applyFont="1" applyFill="1" applyBorder="1" applyAlignment="1" applyProtection="1">
      <alignment horizontal="center" wrapText="1"/>
    </xf>
    <xf numFmtId="0" fontId="0" fillId="0" borderId="0" xfId="0" applyFont="1" applyFill="1" applyAlignment="1" applyProtection="1">
      <alignment wrapText="1"/>
    </xf>
    <xf numFmtId="9" fontId="0" fillId="0" borderId="0" xfId="0" applyNumberFormat="1" applyFont="1" applyFill="1" applyProtection="1"/>
    <xf numFmtId="0" fontId="0" fillId="0" borderId="0" xfId="0" applyFont="1" applyFill="1" applyAlignment="1" applyProtection="1">
      <alignment horizontal="right" wrapText="1"/>
    </xf>
    <xf numFmtId="38" fontId="0" fillId="0" borderId="0" xfId="0" applyNumberFormat="1" applyFont="1" applyFill="1" applyProtection="1"/>
    <xf numFmtId="0" fontId="0" fillId="0" borderId="0" xfId="0" applyProtection="1"/>
    <xf numFmtId="0" fontId="18" fillId="0" borderId="0" xfId="0" applyFont="1" applyProtection="1"/>
    <xf numFmtId="0" fontId="18" fillId="0" borderId="0" xfId="0" applyFont="1" applyAlignment="1" applyProtection="1">
      <alignment horizontal="right" vertical="top" wrapText="1"/>
    </xf>
    <xf numFmtId="0" fontId="18" fillId="0" borderId="0" xfId="0" applyFont="1" applyBorder="1" applyProtection="1"/>
    <xf numFmtId="176" fontId="18" fillId="0" borderId="0" xfId="1" applyNumberFormat="1" applyFont="1" applyBorder="1" applyAlignment="1" applyProtection="1"/>
    <xf numFmtId="176" fontId="18" fillId="0" borderId="0" xfId="1" applyNumberFormat="1" applyFont="1" applyAlignment="1" applyProtection="1"/>
    <xf numFmtId="0" fontId="23" fillId="0" borderId="0" xfId="0" applyFont="1" applyProtection="1"/>
    <xf numFmtId="176" fontId="18" fillId="0" borderId="0" xfId="0" applyNumberFormat="1" applyFont="1" applyProtection="1"/>
    <xf numFmtId="0" fontId="24" fillId="0" borderId="0" xfId="0" applyFont="1" applyAlignment="1">
      <alignment vertical="center" wrapText="1"/>
    </xf>
    <xf numFmtId="38" fontId="24" fillId="0" borderId="0" xfId="0" applyNumberFormat="1" applyFont="1" applyAlignment="1">
      <alignment vertical="center" wrapText="1"/>
    </xf>
    <xf numFmtId="0" fontId="18" fillId="2"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wrapText="1"/>
      <protection locked="0"/>
    </xf>
    <xf numFmtId="0" fontId="11" fillId="0" borderId="9" xfId="0" applyFont="1" applyFill="1" applyBorder="1" applyAlignment="1" applyProtection="1">
      <alignment horizontal="center" wrapText="1"/>
      <protection locked="0"/>
    </xf>
    <xf numFmtId="0" fontId="12" fillId="0" borderId="5"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center" vertical="top" wrapText="1"/>
      <protection locked="0"/>
    </xf>
    <xf numFmtId="9" fontId="11" fillId="0" borderId="10" xfId="1" applyFont="1" applyFill="1" applyBorder="1" applyAlignment="1" applyProtection="1">
      <alignment horizontal="center" wrapText="1"/>
      <protection locked="0"/>
    </xf>
    <xf numFmtId="0" fontId="11" fillId="0" borderId="11" xfId="0" applyFont="1" applyFill="1" applyBorder="1" applyAlignment="1" applyProtection="1">
      <alignment horizontal="center" wrapText="1"/>
      <protection locked="0"/>
    </xf>
    <xf numFmtId="0" fontId="12" fillId="0" borderId="6"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center" vertical="top" wrapText="1"/>
      <protection locked="0"/>
    </xf>
    <xf numFmtId="9" fontId="11" fillId="0" borderId="12" xfId="1" applyFont="1" applyFill="1" applyBorder="1" applyAlignment="1" applyProtection="1">
      <alignment horizontal="center" wrapText="1"/>
      <protection locked="0"/>
    </xf>
    <xf numFmtId="0" fontId="11" fillId="0" borderId="13" xfId="0" applyFont="1" applyFill="1" applyBorder="1" applyAlignment="1" applyProtection="1">
      <alignment horizontal="center" wrapText="1"/>
      <protection locked="0"/>
    </xf>
    <xf numFmtId="0" fontId="12" fillId="0" borderId="7"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center" vertical="top" wrapText="1"/>
      <protection locked="0"/>
    </xf>
    <xf numFmtId="9" fontId="11" fillId="0" borderId="14" xfId="1" applyFont="1" applyFill="1" applyBorder="1" applyAlignment="1" applyProtection="1">
      <alignment horizontal="center" wrapText="1"/>
      <protection locked="0"/>
    </xf>
    <xf numFmtId="38" fontId="27" fillId="0" borderId="38" xfId="5" applyFont="1" applyFill="1" applyBorder="1" applyAlignment="1" applyProtection="1">
      <alignment horizontal="center" vertical="center"/>
      <protection locked="0"/>
    </xf>
    <xf numFmtId="38" fontId="27" fillId="0" borderId="39" xfId="5" applyFont="1" applyFill="1" applyBorder="1" applyAlignment="1" applyProtection="1">
      <alignment horizontal="center" vertical="center"/>
      <protection locked="0"/>
    </xf>
    <xf numFmtId="38" fontId="27" fillId="0" borderId="40" xfId="5" applyFont="1" applyFill="1" applyBorder="1" applyAlignment="1" applyProtection="1">
      <alignment horizontal="center" vertical="center"/>
      <protection locked="0"/>
    </xf>
    <xf numFmtId="38" fontId="28" fillId="0" borderId="41" xfId="5" applyFont="1" applyFill="1" applyBorder="1" applyAlignment="1" applyProtection="1">
      <alignment horizontal="center" vertical="center"/>
      <protection locked="0"/>
    </xf>
    <xf numFmtId="38" fontId="28" fillId="0" borderId="42" xfId="5" applyFont="1" applyFill="1" applyBorder="1" applyAlignment="1" applyProtection="1">
      <alignment horizontal="center" vertical="center"/>
      <protection locked="0"/>
    </xf>
    <xf numFmtId="38" fontId="28" fillId="0" borderId="43" xfId="5" applyFont="1" applyFill="1" applyBorder="1" applyAlignment="1" applyProtection="1">
      <alignment horizontal="center" vertical="center"/>
      <protection locked="0"/>
    </xf>
    <xf numFmtId="180" fontId="27" fillId="0" borderId="44" xfId="5" applyNumberFormat="1" applyFont="1" applyFill="1" applyBorder="1" applyAlignment="1" applyProtection="1">
      <alignment horizontal="center" vertical="center"/>
      <protection locked="0"/>
    </xf>
    <xf numFmtId="180" fontId="27" fillId="0" borderId="45" xfId="5" applyNumberFormat="1" applyFont="1" applyFill="1" applyBorder="1" applyAlignment="1" applyProtection="1">
      <alignment horizontal="center" vertical="center"/>
      <protection locked="0"/>
    </xf>
    <xf numFmtId="180" fontId="27" fillId="0" borderId="46" xfId="5" applyNumberFormat="1" applyFont="1" applyFill="1" applyBorder="1" applyAlignment="1" applyProtection="1">
      <alignment horizontal="center" vertical="center"/>
      <protection locked="0"/>
    </xf>
    <xf numFmtId="38" fontId="27" fillId="0" borderId="0" xfId="5" applyFont="1" applyFill="1" applyBorder="1" applyAlignment="1" applyProtection="1">
      <alignment horizontal="center" vertical="center"/>
      <protection locked="0"/>
    </xf>
    <xf numFmtId="180" fontId="27" fillId="0" borderId="0" xfId="4" applyNumberFormat="1" applyFont="1" applyFill="1" applyBorder="1" applyAlignment="1" applyProtection="1">
      <alignment horizontal="center" vertical="center"/>
      <protection locked="0"/>
    </xf>
    <xf numFmtId="0" fontId="24" fillId="0" borderId="0" xfId="0" applyFont="1" applyAlignment="1" applyProtection="1">
      <alignment vertical="center" wrapText="1"/>
    </xf>
    <xf numFmtId="38" fontId="24" fillId="0" borderId="0" xfId="0" applyNumberFormat="1" applyFont="1" applyAlignment="1" applyProtection="1">
      <alignment vertical="center" wrapText="1"/>
    </xf>
    <xf numFmtId="0" fontId="24" fillId="3" borderId="37" xfId="0" applyFont="1" applyFill="1" applyBorder="1" applyAlignment="1" applyProtection="1">
      <alignment horizontal="center" vertical="center" wrapText="1"/>
    </xf>
    <xf numFmtId="0" fontId="24" fillId="3" borderId="15" xfId="0" applyFont="1" applyFill="1" applyBorder="1" applyAlignment="1" applyProtection="1">
      <alignment horizontal="center" vertical="center" wrapText="1"/>
    </xf>
    <xf numFmtId="0" fontId="24" fillId="3" borderId="3" xfId="0" applyFont="1" applyFill="1" applyBorder="1" applyAlignment="1" applyProtection="1">
      <alignment horizontal="center" vertical="center" wrapText="1"/>
    </xf>
    <xf numFmtId="0" fontId="24" fillId="0" borderId="8" xfId="0" applyFont="1" applyBorder="1" applyAlignment="1" applyProtection="1">
      <alignment vertical="center" wrapText="1"/>
    </xf>
    <xf numFmtId="0" fontId="25" fillId="4" borderId="3" xfId="0" applyFont="1" applyFill="1" applyBorder="1" applyAlignment="1" applyProtection="1">
      <alignment horizontal="center" vertical="center" wrapText="1"/>
    </xf>
    <xf numFmtId="0" fontId="24" fillId="0" borderId="3" xfId="0" applyFont="1" applyBorder="1" applyAlignment="1" applyProtection="1">
      <alignment vertical="center" wrapText="1"/>
    </xf>
    <xf numFmtId="0" fontId="24" fillId="0" borderId="15" xfId="0" applyFont="1" applyBorder="1" applyAlignment="1" applyProtection="1">
      <alignment vertical="center" wrapText="1"/>
    </xf>
    <xf numFmtId="0" fontId="25" fillId="5" borderId="3" xfId="0" applyFont="1" applyFill="1" applyBorder="1" applyAlignment="1" applyProtection="1">
      <alignment horizontal="center" vertical="center" wrapText="1"/>
    </xf>
    <xf numFmtId="0" fontId="24" fillId="6" borderId="3" xfId="0" applyFont="1" applyFill="1" applyBorder="1" applyAlignment="1" applyProtection="1">
      <alignment horizontal="center" vertical="center" wrapText="1"/>
    </xf>
    <xf numFmtId="0" fontId="24" fillId="7" borderId="3" xfId="0" applyFont="1" applyFill="1" applyBorder="1" applyAlignment="1" applyProtection="1">
      <alignment horizontal="center" vertical="center" wrapText="1"/>
    </xf>
    <xf numFmtId="0" fontId="29" fillId="0" borderId="37" xfId="0" applyFont="1" applyFill="1" applyBorder="1" applyAlignment="1" applyProtection="1">
      <alignment horizontal="left" vertical="center" wrapText="1"/>
    </xf>
    <xf numFmtId="0" fontId="24" fillId="8" borderId="3" xfId="0" applyFont="1" applyFill="1" applyBorder="1" applyAlignment="1" applyProtection="1">
      <alignment horizontal="center" vertical="center" wrapText="1"/>
    </xf>
    <xf numFmtId="0" fontId="24" fillId="9" borderId="3" xfId="0" applyFont="1" applyFill="1" applyBorder="1" applyAlignment="1" applyProtection="1">
      <alignment horizontal="center" vertical="center" wrapText="1"/>
    </xf>
    <xf numFmtId="0" fontId="33" fillId="0" borderId="23" xfId="0" applyFont="1" applyBorder="1" applyProtection="1"/>
    <xf numFmtId="0" fontId="33" fillId="0" borderId="24" xfId="0" applyFont="1" applyBorder="1" applyProtection="1"/>
    <xf numFmtId="0" fontId="33" fillId="0" borderId="24" xfId="0" applyFont="1" applyBorder="1" applyAlignment="1" applyProtection="1">
      <alignment horizontal="center"/>
    </xf>
    <xf numFmtId="0" fontId="33" fillId="0" borderId="25" xfId="0" applyFont="1" applyBorder="1" applyAlignment="1" applyProtection="1">
      <alignment horizontal="center"/>
    </xf>
    <xf numFmtId="0" fontId="33" fillId="0" borderId="50" xfId="0" applyFont="1" applyBorder="1" applyProtection="1"/>
    <xf numFmtId="179" fontId="33" fillId="2" borderId="47" xfId="0" applyNumberFormat="1" applyFont="1" applyFill="1" applyBorder="1" applyProtection="1"/>
    <xf numFmtId="179" fontId="33" fillId="2" borderId="49" xfId="0" applyNumberFormat="1" applyFont="1" applyFill="1" applyBorder="1" applyAlignment="1" applyProtection="1">
      <alignment horizontal="center"/>
    </xf>
    <xf numFmtId="38" fontId="33" fillId="10" borderId="49" xfId="2" applyFont="1" applyFill="1" applyBorder="1" applyAlignment="1" applyProtection="1"/>
    <xf numFmtId="0" fontId="33" fillId="11" borderId="48" xfId="0" applyFont="1" applyFill="1" applyBorder="1" applyProtection="1"/>
    <xf numFmtId="0" fontId="33" fillId="0" borderId="0" xfId="0" applyFont="1" applyProtection="1"/>
    <xf numFmtId="0" fontId="33" fillId="0" borderId="0" xfId="0" applyFont="1" applyAlignment="1" applyProtection="1">
      <alignment horizontal="center"/>
    </xf>
    <xf numFmtId="14" fontId="33" fillId="0" borderId="0" xfId="0" applyNumberFormat="1" applyFont="1" applyProtection="1">
      <protection locked="0"/>
    </xf>
    <xf numFmtId="179" fontId="33" fillId="2" borderId="3" xfId="0" applyNumberFormat="1" applyFont="1" applyFill="1" applyBorder="1" applyProtection="1">
      <protection locked="0"/>
    </xf>
    <xf numFmtId="0" fontId="33" fillId="11" borderId="3" xfId="0" applyFont="1" applyFill="1" applyBorder="1" applyProtection="1">
      <protection locked="0"/>
    </xf>
    <xf numFmtId="0" fontId="33" fillId="0" borderId="26" xfId="0" applyFont="1" applyBorder="1" applyAlignment="1" applyProtection="1">
      <alignment horizontal="center"/>
    </xf>
    <xf numFmtId="38" fontId="16" fillId="0" borderId="0" xfId="0" applyNumberFormat="1" applyFont="1" applyAlignment="1" applyProtection="1">
      <alignment vertical="center"/>
    </xf>
    <xf numFmtId="180" fontId="24" fillId="0" borderId="0" xfId="0" applyNumberFormat="1" applyFont="1" applyAlignment="1">
      <alignment vertical="center" wrapText="1"/>
    </xf>
    <xf numFmtId="180" fontId="34" fillId="0" borderId="0" xfId="0" applyNumberFormat="1" applyFont="1" applyAlignment="1">
      <alignment vertical="center" wrapText="1"/>
    </xf>
    <xf numFmtId="0" fontId="24" fillId="0" borderId="0" xfId="0" applyFont="1" applyAlignment="1">
      <alignment horizontal="left" vertical="center" wrapText="1"/>
    </xf>
    <xf numFmtId="38" fontId="28" fillId="0" borderId="3" xfId="5" applyFont="1" applyFill="1" applyBorder="1" applyAlignment="1">
      <alignment horizontal="center" vertical="center"/>
    </xf>
    <xf numFmtId="0" fontId="18" fillId="0" borderId="18" xfId="0" applyNumberFormat="1" applyFont="1" applyFill="1" applyBorder="1" applyAlignment="1" applyProtection="1">
      <alignment horizontal="center" vertical="center" wrapText="1"/>
    </xf>
    <xf numFmtId="0" fontId="18" fillId="0" borderId="21" xfId="0" applyNumberFormat="1" applyFont="1" applyFill="1" applyBorder="1" applyAlignment="1" applyProtection="1">
      <alignment horizontal="right" vertical="center" indent="1"/>
    </xf>
    <xf numFmtId="14" fontId="18" fillId="0" borderId="15" xfId="0" applyNumberFormat="1" applyFont="1" applyFill="1" applyBorder="1" applyAlignment="1" applyProtection="1">
      <alignment horizontal="center" vertical="center"/>
    </xf>
    <xf numFmtId="0" fontId="18" fillId="0" borderId="19" xfId="0" applyNumberFormat="1" applyFont="1" applyFill="1" applyBorder="1" applyAlignment="1" applyProtection="1">
      <alignment horizontal="right" vertical="center" indent="1"/>
    </xf>
    <xf numFmtId="0" fontId="6" fillId="0" borderId="2" xfId="0" applyFont="1" applyFill="1" applyBorder="1" applyAlignment="1" applyProtection="1">
      <alignment vertical="center" wrapText="1"/>
      <protection locked="0"/>
    </xf>
    <xf numFmtId="0" fontId="6" fillId="0" borderId="3" xfId="0" applyFont="1" applyFill="1" applyBorder="1" applyAlignment="1" applyProtection="1">
      <alignment vertical="center" wrapText="1"/>
      <protection locked="0"/>
    </xf>
    <xf numFmtId="0" fontId="15" fillId="0" borderId="0" xfId="0" applyFont="1" applyAlignment="1" applyProtection="1">
      <alignment horizontal="left" vertical="center"/>
      <protection locked="0"/>
    </xf>
    <xf numFmtId="0" fontId="18" fillId="6" borderId="0" xfId="0" applyFont="1" applyFill="1" applyProtection="1"/>
    <xf numFmtId="0" fontId="22" fillId="2" borderId="16" xfId="0" applyFont="1" applyFill="1" applyBorder="1" applyAlignment="1" applyProtection="1">
      <alignment horizontal="center" vertical="center" wrapText="1"/>
    </xf>
    <xf numFmtId="0" fontId="19" fillId="0" borderId="27" xfId="0" applyFont="1" applyBorder="1" applyAlignment="1" applyProtection="1">
      <alignment vertical="center" wrapText="1"/>
      <protection locked="0"/>
    </xf>
    <xf numFmtId="0" fontId="22" fillId="2" borderId="69"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22" fillId="0" borderId="70" xfId="0" applyFont="1" applyFill="1" applyBorder="1" applyAlignment="1" applyProtection="1">
      <alignment horizontal="center" vertical="center" wrapText="1"/>
      <protection locked="0"/>
    </xf>
    <xf numFmtId="0" fontId="48" fillId="0" borderId="0" xfId="0" applyFont="1" applyAlignment="1" applyProtection="1">
      <alignment horizontal="left" vertical="center"/>
    </xf>
    <xf numFmtId="38" fontId="18" fillId="0" borderId="0" xfId="2" applyFont="1" applyAlignment="1" applyProtection="1"/>
    <xf numFmtId="38" fontId="15" fillId="0" borderId="0" xfId="0" applyNumberFormat="1" applyFont="1" applyAlignment="1" applyProtection="1">
      <alignment vertical="center"/>
    </xf>
    <xf numFmtId="0" fontId="49" fillId="0" borderId="3" xfId="0" applyFont="1" applyBorder="1"/>
    <xf numFmtId="0" fontId="49" fillId="6" borderId="3" xfId="0" applyFont="1" applyFill="1" applyBorder="1"/>
    <xf numFmtId="0" fontId="49" fillId="0" borderId="0" xfId="0" applyFont="1"/>
    <xf numFmtId="0" fontId="49" fillId="0" borderId="20" xfId="0" applyFont="1" applyBorder="1"/>
    <xf numFmtId="0" fontId="49" fillId="0" borderId="3" xfId="0" applyFont="1" applyBorder="1" applyAlignment="1">
      <alignment vertical="center"/>
    </xf>
    <xf numFmtId="0" fontId="49" fillId="0" borderId="3" xfId="0" applyFont="1" applyBorder="1" applyAlignment="1">
      <alignment horizontal="center" vertical="center"/>
    </xf>
    <xf numFmtId="0" fontId="49" fillId="0" borderId="3" xfId="0" applyFont="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horizontal="center"/>
    </xf>
    <xf numFmtId="0" fontId="49" fillId="0" borderId="3" xfId="0" applyFont="1" applyBorder="1" applyAlignment="1">
      <alignment wrapText="1"/>
    </xf>
    <xf numFmtId="0" fontId="49" fillId="0" borderId="0" xfId="0" applyFont="1" applyBorder="1"/>
    <xf numFmtId="0" fontId="49" fillId="0" borderId="0" xfId="0" applyFont="1" applyBorder="1" applyAlignment="1">
      <alignment wrapText="1"/>
    </xf>
    <xf numFmtId="0" fontId="49" fillId="0" borderId="0" xfId="0" applyFont="1" applyBorder="1" applyAlignment="1">
      <alignment horizontal="center" vertical="center" wrapText="1"/>
    </xf>
    <xf numFmtId="0" fontId="50" fillId="0" borderId="0" xfId="0" applyFont="1" applyBorder="1" applyAlignment="1">
      <alignment horizontal="center" vertical="center" wrapText="1"/>
    </xf>
    <xf numFmtId="0" fontId="49" fillId="14" borderId="0" xfId="0" applyFont="1" applyFill="1" applyAlignment="1">
      <alignment horizontal="center"/>
    </xf>
    <xf numFmtId="0" fontId="49" fillId="0" borderId="3" xfId="0" applyFont="1" applyBorder="1" applyAlignment="1">
      <alignment horizontal="center"/>
    </xf>
    <xf numFmtId="0" fontId="49" fillId="14" borderId="3" xfId="0" applyFont="1" applyFill="1" applyBorder="1"/>
    <xf numFmtId="0" fontId="49" fillId="14" borderId="3" xfId="0" applyFont="1" applyFill="1" applyBorder="1" applyAlignment="1">
      <alignment horizontal="center"/>
    </xf>
    <xf numFmtId="0" fontId="49" fillId="0" borderId="3" xfId="0" applyFont="1" applyBorder="1" applyAlignment="1">
      <alignment horizontal="left" vertical="center"/>
    </xf>
    <xf numFmtId="0" fontId="51" fillId="0" borderId="0" xfId="0" applyFont="1" applyFill="1" applyBorder="1" applyAlignment="1" applyProtection="1">
      <alignment horizontal="left" vertical="center"/>
    </xf>
    <xf numFmtId="0" fontId="8" fillId="0" borderId="2" xfId="0" applyFont="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21" fillId="2" borderId="68" xfId="0" applyNumberFormat="1" applyFont="1" applyFill="1" applyBorder="1" applyAlignment="1" applyProtection="1">
      <alignment horizontal="center" vertical="center"/>
    </xf>
    <xf numFmtId="0" fontId="21" fillId="12" borderId="65" xfId="0" applyFont="1" applyFill="1" applyBorder="1" applyAlignment="1" applyProtection="1">
      <alignment horizontal="center" vertical="center"/>
      <protection locked="0"/>
    </xf>
    <xf numFmtId="14" fontId="21" fillId="12" borderId="7" xfId="0" applyNumberFormat="1" applyFont="1" applyFill="1" applyBorder="1" applyAlignment="1" applyProtection="1">
      <alignment horizontal="center" vertical="center" shrinkToFit="1"/>
      <protection locked="0"/>
    </xf>
    <xf numFmtId="0" fontId="21" fillId="12" borderId="65" xfId="0" applyNumberFormat="1" applyFont="1" applyFill="1" applyBorder="1" applyAlignment="1" applyProtection="1">
      <alignment horizontal="center" vertical="center"/>
      <protection locked="0"/>
    </xf>
    <xf numFmtId="0" fontId="43" fillId="2" borderId="71" xfId="0" applyFont="1" applyFill="1" applyBorder="1" applyAlignment="1" applyProtection="1">
      <alignment horizontal="center" vertical="center" wrapText="1"/>
    </xf>
    <xf numFmtId="0" fontId="43" fillId="2" borderId="16" xfId="0" applyFont="1" applyFill="1" applyBorder="1" applyAlignment="1" applyProtection="1">
      <alignment horizontal="center" vertical="center" wrapText="1"/>
    </xf>
    <xf numFmtId="38" fontId="27" fillId="0" borderId="87" xfId="5" applyFont="1" applyFill="1" applyBorder="1" applyAlignment="1" applyProtection="1">
      <alignment horizontal="left" vertical="top"/>
      <protection locked="0"/>
    </xf>
    <xf numFmtId="38" fontId="27" fillId="0" borderId="88" xfId="5" applyFont="1" applyFill="1" applyBorder="1" applyAlignment="1" applyProtection="1">
      <alignment horizontal="center" vertical="center"/>
      <protection locked="0"/>
    </xf>
    <xf numFmtId="38" fontId="27" fillId="0" borderId="89" xfId="5" applyFont="1" applyFill="1" applyBorder="1" applyAlignment="1" applyProtection="1">
      <alignment horizontal="center" vertical="center"/>
      <protection locked="0"/>
    </xf>
    <xf numFmtId="38" fontId="27" fillId="0" borderId="90" xfId="5" applyFont="1" applyFill="1" applyBorder="1" applyAlignment="1" applyProtection="1">
      <alignment horizontal="center" vertical="center"/>
      <protection locked="0"/>
    </xf>
    <xf numFmtId="38" fontId="27" fillId="0" borderId="91" xfId="5" applyFont="1" applyFill="1" applyBorder="1" applyAlignment="1" applyProtection="1">
      <alignment horizontal="center" vertical="top"/>
      <protection locked="0"/>
    </xf>
    <xf numFmtId="38" fontId="28" fillId="0" borderId="92" xfId="5" applyFont="1" applyFill="1" applyBorder="1" applyAlignment="1" applyProtection="1">
      <alignment horizontal="center" vertical="center"/>
      <protection locked="0"/>
    </xf>
    <xf numFmtId="38" fontId="27" fillId="0" borderId="93" xfId="5" applyFont="1" applyFill="1" applyBorder="1" applyAlignment="1" applyProtection="1">
      <alignment horizontal="left" vertical="top" wrapText="1"/>
      <protection locked="0"/>
    </xf>
    <xf numFmtId="180" fontId="27" fillId="0" borderId="94" xfId="5" applyNumberFormat="1" applyFont="1" applyFill="1" applyBorder="1" applyAlignment="1" applyProtection="1">
      <alignment horizontal="center" vertical="center"/>
      <protection locked="0"/>
    </xf>
    <xf numFmtId="38" fontId="27" fillId="0" borderId="91" xfId="5" applyFont="1" applyFill="1" applyBorder="1" applyAlignment="1" applyProtection="1">
      <alignment horizontal="left" vertical="top" wrapText="1"/>
      <protection locked="0"/>
    </xf>
    <xf numFmtId="38" fontId="27" fillId="0" borderId="95" xfId="5" applyFont="1" applyFill="1" applyBorder="1" applyAlignment="1" applyProtection="1">
      <alignment horizontal="center" vertical="center"/>
      <protection locked="0"/>
    </xf>
    <xf numFmtId="38" fontId="27" fillId="0" borderId="96" xfId="5" applyFont="1" applyFill="1" applyBorder="1" applyAlignment="1" applyProtection="1">
      <alignment horizontal="center" vertical="center"/>
      <protection locked="0"/>
    </xf>
    <xf numFmtId="180" fontId="27" fillId="0" borderId="96" xfId="4" applyNumberFormat="1" applyFont="1" applyFill="1" applyBorder="1" applyAlignment="1" applyProtection="1">
      <alignment horizontal="center" vertical="center"/>
      <protection locked="0"/>
    </xf>
    <xf numFmtId="0" fontId="24" fillId="0" borderId="97" xfId="0" applyFont="1" applyBorder="1" applyAlignment="1" applyProtection="1">
      <alignment vertical="center" wrapText="1"/>
    </xf>
    <xf numFmtId="14" fontId="21" fillId="2" borderId="68" xfId="0" applyNumberFormat="1" applyFont="1" applyFill="1" applyBorder="1" applyAlignment="1" applyProtection="1">
      <alignment horizontal="center" vertical="center"/>
    </xf>
    <xf numFmtId="0" fontId="24" fillId="0" borderId="0" xfId="0" applyFont="1" applyAlignment="1">
      <alignment vertical="center"/>
    </xf>
    <xf numFmtId="0" fontId="18" fillId="0" borderId="52" xfId="0" applyFont="1" applyBorder="1" applyAlignment="1" applyProtection="1">
      <alignment horizontal="center" vertical="center" wrapText="1"/>
      <protection locked="0"/>
    </xf>
    <xf numFmtId="179" fontId="33" fillId="2" borderId="3" xfId="0" applyNumberFormat="1" applyFont="1" applyFill="1" applyBorder="1" applyAlignment="1" applyProtection="1">
      <alignment horizontal="center"/>
      <protection locked="0"/>
    </xf>
    <xf numFmtId="38" fontId="33" fillId="10" borderId="3" xfId="2" applyFont="1" applyFill="1" applyBorder="1" applyAlignment="1" applyProtection="1">
      <protection locked="0"/>
    </xf>
    <xf numFmtId="0" fontId="22" fillId="0" borderId="72" xfId="0" applyFont="1" applyFill="1" applyBorder="1" applyAlignment="1" applyProtection="1">
      <alignment horizontal="center" vertical="center" wrapText="1"/>
      <protection locked="0"/>
    </xf>
    <xf numFmtId="0" fontId="22" fillId="0" borderId="73" xfId="0" applyFont="1" applyFill="1" applyBorder="1" applyAlignment="1" applyProtection="1">
      <alignment horizontal="center" vertical="center" wrapText="1"/>
      <protection locked="0"/>
    </xf>
    <xf numFmtId="0" fontId="21" fillId="0" borderId="8" xfId="0" applyFont="1" applyFill="1" applyBorder="1" applyAlignment="1" applyProtection="1">
      <alignment horizontal="left" vertical="top" indent="1"/>
      <protection locked="0"/>
    </xf>
    <xf numFmtId="0" fontId="21" fillId="0" borderId="1" xfId="0" applyFont="1" applyFill="1" applyBorder="1" applyAlignment="1" applyProtection="1">
      <alignment horizontal="left" vertical="top" indent="1"/>
      <protection locked="0"/>
    </xf>
    <xf numFmtId="0" fontId="21" fillId="0" borderId="2" xfId="0" applyFont="1" applyFill="1" applyBorder="1" applyAlignment="1" applyProtection="1">
      <alignment horizontal="left" vertical="top" indent="1"/>
      <protection locked="0"/>
    </xf>
    <xf numFmtId="0" fontId="6" fillId="2" borderId="3" xfId="0" applyFont="1" applyFill="1" applyBorder="1" applyAlignment="1" applyProtection="1">
      <alignment horizontal="center" vertical="center" wrapText="1"/>
    </xf>
    <xf numFmtId="0" fontId="18" fillId="0" borderId="2" xfId="0" applyFont="1" applyBorder="1" applyAlignment="1" applyProtection="1">
      <alignment vertical="center" wrapText="1"/>
      <protection locked="0"/>
    </xf>
    <xf numFmtId="0" fontId="18" fillId="2" borderId="8" xfId="0" applyFont="1" applyFill="1" applyBorder="1" applyAlignment="1" applyProtection="1">
      <alignment horizontal="center" vertical="center"/>
    </xf>
    <xf numFmtId="0" fontId="39" fillId="0" borderId="2" xfId="0" applyFont="1" applyBorder="1" applyAlignment="1">
      <alignment horizontal="center" vertical="center"/>
    </xf>
    <xf numFmtId="0" fontId="16" fillId="2" borderId="8" xfId="0" applyFont="1" applyFill="1" applyBorder="1" applyAlignment="1">
      <alignment horizontal="center" vertical="center" wrapText="1"/>
    </xf>
    <xf numFmtId="0" fontId="0" fillId="0" borderId="1" xfId="0" applyBorder="1" applyAlignment="1">
      <alignment horizontal="center" vertical="center" wrapText="1"/>
    </xf>
    <xf numFmtId="0" fontId="18" fillId="2" borderId="28" xfId="0" applyFont="1" applyFill="1" applyBorder="1" applyAlignment="1">
      <alignment horizontal="center" vertical="center" wrapText="1"/>
    </xf>
    <xf numFmtId="0" fontId="54" fillId="2" borderId="29" xfId="0" applyFont="1" applyFill="1" applyBorder="1" applyAlignment="1">
      <alignment horizontal="center" vertical="center" wrapText="1"/>
    </xf>
    <xf numFmtId="0" fontId="39" fillId="0" borderId="18" xfId="0" applyFont="1" applyBorder="1" applyAlignment="1">
      <alignment horizontal="center" vertical="center" wrapText="1"/>
    </xf>
    <xf numFmtId="0" fontId="39" fillId="0" borderId="21" xfId="0" applyFont="1" applyBorder="1" applyAlignment="1">
      <alignment horizontal="center" vertical="center" wrapText="1"/>
    </xf>
    <xf numFmtId="0" fontId="16" fillId="0" borderId="15" xfId="0" applyFont="1" applyBorder="1" applyAlignment="1" applyProtection="1">
      <alignment horizontal="left" vertical="center" wrapText="1"/>
    </xf>
    <xf numFmtId="0" fontId="0" fillId="0" borderId="17" xfId="0" applyBorder="1" applyAlignment="1">
      <alignment horizontal="left" vertical="center" wrapText="1"/>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15" fillId="0" borderId="50" xfId="0" applyFont="1" applyBorder="1" applyAlignment="1" applyProtection="1">
      <alignment horizontal="center" vertical="center"/>
    </xf>
    <xf numFmtId="0" fontId="0" fillId="0" borderId="50" xfId="0" applyBorder="1" applyAlignment="1">
      <alignment horizontal="center" vertical="center"/>
    </xf>
    <xf numFmtId="0" fontId="0" fillId="0" borderId="82" xfId="0" applyBorder="1" applyAlignment="1">
      <alignment horizontal="center" vertical="center"/>
    </xf>
    <xf numFmtId="0" fontId="15" fillId="0" borderId="0" xfId="0" applyFont="1" applyAlignment="1" applyProtection="1">
      <alignment horizontal="center" vertical="center" shrinkToFit="1"/>
    </xf>
    <xf numFmtId="0" fontId="0" fillId="0" borderId="0" xfId="0" applyAlignment="1">
      <alignment horizontal="center" vertical="center" shrinkToFit="1"/>
    </xf>
    <xf numFmtId="0" fontId="0" fillId="0" borderId="83" xfId="0" applyBorder="1" applyAlignment="1">
      <alignment horizontal="center" vertical="center" shrinkToFit="1"/>
    </xf>
    <xf numFmtId="0" fontId="41" fillId="13" borderId="80" xfId="0" applyFont="1" applyFill="1" applyBorder="1" applyAlignment="1" applyProtection="1">
      <alignment horizontal="center" vertical="center"/>
    </xf>
    <xf numFmtId="0" fontId="42" fillId="13" borderId="81" xfId="0" applyFont="1" applyFill="1" applyBorder="1" applyAlignment="1" applyProtection="1">
      <alignment horizontal="center" vertical="center"/>
    </xf>
    <xf numFmtId="38" fontId="43" fillId="0" borderId="27" xfId="0" applyNumberFormat="1" applyFont="1" applyBorder="1" applyAlignment="1" applyProtection="1">
      <alignment vertical="center" wrapText="1"/>
    </xf>
    <xf numFmtId="0" fontId="44" fillId="0" borderId="0" xfId="0" applyFont="1" applyBorder="1" applyAlignment="1">
      <alignment wrapText="1"/>
    </xf>
    <xf numFmtId="0" fontId="45" fillId="0" borderId="27" xfId="0" applyFont="1" applyBorder="1" applyAlignment="1">
      <alignment wrapText="1"/>
    </xf>
    <xf numFmtId="0" fontId="16" fillId="2" borderId="52" xfId="0" applyFont="1" applyFill="1" applyBorder="1" applyAlignment="1" applyProtection="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179" fontId="40" fillId="2" borderId="35" xfId="0" applyNumberFormat="1" applyFont="1" applyFill="1" applyBorder="1" applyAlignment="1" applyProtection="1">
      <alignment horizontal="center" vertical="center"/>
    </xf>
    <xf numFmtId="0" fontId="0" fillId="0" borderId="36" xfId="0" applyFont="1" applyBorder="1" applyAlignment="1">
      <alignment horizontal="center" vertical="center"/>
    </xf>
    <xf numFmtId="0" fontId="16" fillId="0" borderId="22" xfId="0" applyFont="1" applyBorder="1" applyAlignment="1" applyProtection="1">
      <alignment vertical="top" wrapText="1"/>
    </xf>
    <xf numFmtId="0" fontId="0" fillId="0" borderId="22" xfId="0" applyBorder="1" applyAlignment="1" applyProtection="1">
      <alignment vertical="top" wrapText="1"/>
    </xf>
    <xf numFmtId="0" fontId="0" fillId="0" borderId="0" xfId="0" applyBorder="1" applyAlignment="1" applyProtection="1">
      <alignment vertical="top" wrapText="1"/>
    </xf>
    <xf numFmtId="181" fontId="31" fillId="2" borderId="31" xfId="0" applyNumberFormat="1" applyFont="1" applyFill="1" applyBorder="1" applyAlignment="1" applyProtection="1">
      <alignment horizontal="center" vertical="center"/>
    </xf>
    <xf numFmtId="181" fontId="31" fillId="2" borderId="32" xfId="0" applyNumberFormat="1" applyFont="1" applyFill="1" applyBorder="1" applyAlignment="1" applyProtection="1">
      <alignment horizontal="center" vertical="center"/>
    </xf>
    <xf numFmtId="181" fontId="31" fillId="2" borderId="78" xfId="0" applyNumberFormat="1" applyFont="1" applyFill="1" applyBorder="1" applyAlignment="1" applyProtection="1">
      <alignment horizontal="center" vertical="center"/>
    </xf>
    <xf numFmtId="181" fontId="31" fillId="2" borderId="79" xfId="0" applyNumberFormat="1" applyFont="1" applyFill="1" applyBorder="1" applyAlignment="1" applyProtection="1">
      <alignment horizontal="center" vertical="center"/>
    </xf>
    <xf numFmtId="0" fontId="21" fillId="12" borderId="52" xfId="0" applyNumberFormat="1" applyFont="1" applyFill="1" applyBorder="1" applyAlignment="1" applyProtection="1">
      <alignment horizontal="center" vertical="center"/>
      <protection locked="0"/>
    </xf>
    <xf numFmtId="0" fontId="21" fillId="12" borderId="36" xfId="0" applyNumberFormat="1" applyFont="1" applyFill="1" applyBorder="1" applyAlignment="1" applyProtection="1">
      <alignment horizontal="center" vertical="center"/>
      <protection locked="0"/>
    </xf>
    <xf numFmtId="14" fontId="22" fillId="12" borderId="15" xfId="0" applyNumberFormat="1" applyFont="1" applyFill="1" applyBorder="1" applyAlignment="1" applyProtection="1">
      <alignment horizontal="left" vertical="center" indent="1"/>
      <protection locked="0"/>
    </xf>
    <xf numFmtId="14" fontId="22" fillId="12" borderId="21" xfId="0" applyNumberFormat="1" applyFont="1" applyFill="1" applyBorder="1" applyAlignment="1" applyProtection="1">
      <alignment horizontal="left" vertical="center" indent="1"/>
      <protection locked="0"/>
    </xf>
    <xf numFmtId="0" fontId="22" fillId="12" borderId="15" xfId="0" applyNumberFormat="1" applyFont="1" applyFill="1" applyBorder="1" applyAlignment="1" applyProtection="1">
      <alignment horizontal="left" vertical="center" indent="1"/>
      <protection locked="0"/>
    </xf>
    <xf numFmtId="0" fontId="22" fillId="12" borderId="16" xfId="0" applyNumberFormat="1" applyFont="1" applyFill="1" applyBorder="1" applyAlignment="1" applyProtection="1">
      <alignment horizontal="left" vertical="center" indent="1"/>
      <protection locked="0"/>
    </xf>
    <xf numFmtId="0" fontId="16" fillId="2" borderId="15" xfId="0" applyFont="1" applyFill="1" applyBorder="1" applyAlignment="1" applyProtection="1">
      <alignment horizontal="center" vertical="center" wrapText="1"/>
    </xf>
    <xf numFmtId="0" fontId="0" fillId="0" borderId="17" xfId="0" applyBorder="1" applyAlignment="1" applyProtection="1">
      <alignment horizontal="center" vertical="center" wrapText="1"/>
    </xf>
    <xf numFmtId="0" fontId="16" fillId="0" borderId="15" xfId="0" applyFont="1" applyBorder="1" applyAlignment="1" applyProtection="1">
      <alignment horizontal="center" vertical="center" shrinkToFit="1"/>
    </xf>
    <xf numFmtId="0" fontId="17" fillId="0" borderId="17" xfId="0" applyFont="1" applyBorder="1" applyAlignment="1" applyProtection="1">
      <alignment horizontal="center" vertical="center" shrinkToFit="1"/>
    </xf>
    <xf numFmtId="0" fontId="0" fillId="0" borderId="17" xfId="0" applyBorder="1" applyAlignment="1">
      <alignment horizontal="center" vertical="center" shrinkToFit="1"/>
    </xf>
    <xf numFmtId="0" fontId="21" fillId="2" borderId="28" xfId="0" applyNumberFormat="1" applyFont="1" applyFill="1" applyBorder="1" applyAlignment="1" applyProtection="1">
      <alignment horizontal="center" vertical="center" wrapText="1"/>
    </xf>
    <xf numFmtId="0" fontId="38" fillId="2" borderId="29" xfId="0" applyFont="1" applyFill="1" applyBorder="1" applyAlignment="1">
      <alignment horizontal="center" vertical="center" wrapText="1"/>
    </xf>
    <xf numFmtId="0" fontId="21" fillId="12" borderId="84" xfId="0" applyNumberFormat="1" applyFont="1" applyFill="1" applyBorder="1" applyAlignment="1" applyProtection="1">
      <alignment horizontal="left" vertical="top" wrapText="1" indent="1"/>
      <protection locked="0"/>
    </xf>
    <xf numFmtId="0" fontId="0" fillId="12" borderId="51" xfId="0" applyFill="1" applyBorder="1" applyAlignment="1" applyProtection="1">
      <alignment horizontal="left" wrapText="1" indent="1"/>
      <protection locked="0"/>
    </xf>
    <xf numFmtId="0" fontId="0" fillId="12" borderId="20" xfId="0" applyFill="1" applyBorder="1" applyAlignment="1" applyProtection="1">
      <alignment horizontal="left" wrapText="1" indent="1"/>
      <protection locked="0"/>
    </xf>
    <xf numFmtId="0" fontId="0" fillId="12" borderId="19" xfId="0" applyFill="1" applyBorder="1" applyAlignment="1" applyProtection="1">
      <alignment horizontal="left" wrapText="1" indent="1"/>
      <protection locked="0"/>
    </xf>
    <xf numFmtId="0" fontId="0" fillId="12" borderId="18" xfId="0" applyFill="1" applyBorder="1" applyAlignment="1" applyProtection="1">
      <alignment horizontal="left" wrapText="1" indent="1"/>
      <protection locked="0"/>
    </xf>
    <xf numFmtId="0" fontId="0" fillId="12" borderId="21" xfId="0" applyFill="1" applyBorder="1" applyAlignment="1" applyProtection="1">
      <alignment horizontal="left" wrapText="1" indent="1"/>
      <protection locked="0"/>
    </xf>
    <xf numFmtId="0" fontId="21" fillId="12" borderId="66" xfId="0" applyNumberFormat="1" applyFont="1" applyFill="1" applyBorder="1" applyAlignment="1" applyProtection="1">
      <alignment horizontal="left" vertical="top" wrapText="1" indent="1"/>
      <protection locked="0"/>
    </xf>
    <xf numFmtId="0" fontId="35" fillId="12" borderId="67" xfId="0" applyFont="1" applyFill="1" applyBorder="1" applyAlignment="1" applyProtection="1">
      <alignment horizontal="left" vertical="top" wrapText="1" indent="1"/>
      <protection locked="0"/>
    </xf>
    <xf numFmtId="0" fontId="35" fillId="12" borderId="20" xfId="0" applyFont="1" applyFill="1" applyBorder="1" applyAlignment="1" applyProtection="1">
      <alignment horizontal="left" vertical="top" wrapText="1" indent="1"/>
      <protection locked="0"/>
    </xf>
    <xf numFmtId="0" fontId="35" fillId="12" borderId="19" xfId="0" applyFont="1" applyFill="1" applyBorder="1" applyAlignment="1" applyProtection="1">
      <alignment horizontal="left" vertical="top" wrapText="1" indent="1"/>
      <protection locked="0"/>
    </xf>
    <xf numFmtId="0" fontId="35" fillId="12" borderId="18" xfId="0" applyFont="1" applyFill="1" applyBorder="1" applyAlignment="1" applyProtection="1">
      <alignment horizontal="left" vertical="top" wrapText="1" indent="1"/>
      <protection locked="0"/>
    </xf>
    <xf numFmtId="0" fontId="35" fillId="12" borderId="21" xfId="0" applyFont="1" applyFill="1" applyBorder="1" applyAlignment="1" applyProtection="1">
      <alignment horizontal="left" vertical="top" wrapText="1" indent="1"/>
      <protection locked="0"/>
    </xf>
    <xf numFmtId="0" fontId="0" fillId="0" borderId="16" xfId="0" applyBorder="1" applyAlignment="1">
      <alignment horizontal="center" vertical="center" shrinkToFit="1"/>
    </xf>
    <xf numFmtId="14" fontId="6" fillId="0" borderId="98" xfId="0" applyNumberFormat="1" applyFont="1" applyFill="1" applyBorder="1" applyAlignment="1" applyProtection="1">
      <alignment horizontal="left" vertical="center" wrapText="1" indent="1"/>
    </xf>
    <xf numFmtId="0" fontId="53" fillId="0" borderId="36" xfId="0" applyFont="1" applyFill="1" applyBorder="1" applyAlignment="1">
      <alignment horizontal="left" vertical="center" wrapText="1" indent="1"/>
    </xf>
    <xf numFmtId="0" fontId="21" fillId="12" borderId="19" xfId="0" applyNumberFormat="1" applyFont="1" applyFill="1" applyBorder="1" applyAlignment="1" applyProtection="1">
      <alignment horizontal="left" vertical="top" wrapText="1" indent="1"/>
      <protection locked="0"/>
    </xf>
    <xf numFmtId="0" fontId="21" fillId="0" borderId="19" xfId="0" applyFont="1" applyBorder="1" applyAlignment="1" applyProtection="1">
      <alignment horizontal="left" vertical="top" wrapText="1" indent="1"/>
      <protection locked="0"/>
    </xf>
    <xf numFmtId="0" fontId="21" fillId="0" borderId="21" xfId="0" applyFont="1" applyBorder="1" applyAlignment="1" applyProtection="1">
      <alignment horizontal="left" vertical="top" wrapText="1" indent="1"/>
      <protection locked="0"/>
    </xf>
    <xf numFmtId="0" fontId="46" fillId="0" borderId="75" xfId="0" applyFont="1" applyFill="1" applyBorder="1" applyAlignment="1" applyProtection="1">
      <alignment horizontal="center" vertical="center"/>
    </xf>
    <xf numFmtId="0" fontId="47" fillId="0" borderId="76" xfId="0" applyFont="1" applyFill="1" applyBorder="1" applyAlignment="1" applyProtection="1">
      <alignment horizontal="center" vertical="center"/>
    </xf>
    <xf numFmtId="0" fontId="6" fillId="0" borderId="22" xfId="0" applyFont="1" applyFill="1" applyBorder="1" applyAlignment="1" applyProtection="1">
      <alignment horizontal="left" vertical="center" wrapText="1" indent="1"/>
      <protection locked="0"/>
    </xf>
    <xf numFmtId="0" fontId="53" fillId="0" borderId="29" xfId="0" applyFont="1" applyFill="1" applyBorder="1" applyAlignment="1" applyProtection="1">
      <alignment horizontal="left" vertical="center" wrapText="1" indent="1"/>
      <protection locked="0"/>
    </xf>
    <xf numFmtId="0" fontId="53" fillId="0" borderId="0" xfId="0" applyFont="1" applyFill="1" applyAlignment="1" applyProtection="1">
      <alignment horizontal="left" vertical="center" wrapText="1" indent="1"/>
      <protection locked="0"/>
    </xf>
    <xf numFmtId="0" fontId="53" fillId="0" borderId="19" xfId="0" applyFont="1" applyFill="1" applyBorder="1" applyAlignment="1" applyProtection="1">
      <alignment horizontal="left" vertical="center" wrapText="1" indent="1"/>
      <protection locked="0"/>
    </xf>
    <xf numFmtId="0" fontId="53" fillId="0" borderId="27" xfId="0" applyFont="1" applyFill="1" applyBorder="1" applyAlignment="1" applyProtection="1">
      <alignment horizontal="left" vertical="center" wrapText="1" indent="1"/>
      <protection locked="0"/>
    </xf>
    <xf numFmtId="0" fontId="53" fillId="0" borderId="21" xfId="0" applyFont="1" applyFill="1" applyBorder="1" applyAlignment="1" applyProtection="1">
      <alignment horizontal="left" vertical="center" wrapText="1" indent="1"/>
      <protection locked="0"/>
    </xf>
    <xf numFmtId="0" fontId="16" fillId="0" borderId="5" xfId="0" applyFont="1" applyFill="1" applyBorder="1" applyAlignment="1" applyProtection="1">
      <alignment horizontal="center" vertical="center" wrapText="1"/>
      <protection locked="0"/>
    </xf>
    <xf numFmtId="0" fontId="0" fillId="0" borderId="85"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39" fillId="0" borderId="85" xfId="0" applyFont="1" applyBorder="1" applyAlignment="1" applyProtection="1">
      <alignment horizontal="center" vertical="center" wrapText="1"/>
      <protection locked="0"/>
    </xf>
    <xf numFmtId="0" fontId="39" fillId="0" borderId="86" xfId="0" applyFont="1" applyBorder="1" applyAlignment="1" applyProtection="1">
      <alignment horizontal="center" vertical="center" wrapText="1"/>
      <protection locked="0"/>
    </xf>
    <xf numFmtId="0" fontId="21" fillId="12" borderId="66" xfId="0" applyFont="1" applyFill="1" applyBorder="1" applyAlignment="1" applyProtection="1">
      <alignment horizontal="left" vertical="top" wrapText="1" indent="1"/>
      <protection locked="0"/>
    </xf>
    <xf numFmtId="0" fontId="21" fillId="12" borderId="67" xfId="0" applyFont="1" applyFill="1" applyBorder="1" applyAlignment="1" applyProtection="1">
      <alignment horizontal="left" vertical="top" wrapText="1" indent="1"/>
      <protection locked="0"/>
    </xf>
    <xf numFmtId="0" fontId="21" fillId="12" borderId="20" xfId="0" applyFont="1" applyFill="1" applyBorder="1" applyAlignment="1" applyProtection="1">
      <alignment horizontal="left" vertical="top" wrapText="1" indent="1"/>
      <protection locked="0"/>
    </xf>
    <xf numFmtId="0" fontId="21" fillId="12" borderId="19" xfId="0" applyFont="1" applyFill="1" applyBorder="1" applyAlignment="1" applyProtection="1">
      <alignment horizontal="left" vertical="top" wrapText="1" indent="1"/>
      <protection locked="0"/>
    </xf>
    <xf numFmtId="0" fontId="21" fillId="12" borderId="21" xfId="0" applyFont="1" applyFill="1" applyBorder="1" applyAlignment="1" applyProtection="1">
      <alignment horizontal="left" vertical="top" wrapText="1" indent="1"/>
      <protection locked="0"/>
    </xf>
    <xf numFmtId="181" fontId="32" fillId="2" borderId="77" xfId="0" applyNumberFormat="1" applyFont="1" applyFill="1" applyBorder="1" applyAlignment="1" applyProtection="1">
      <alignment horizontal="center" vertical="center"/>
    </xf>
    <xf numFmtId="181" fontId="32" fillId="2" borderId="74" xfId="0" applyNumberFormat="1" applyFont="1" applyFill="1" applyBorder="1" applyAlignment="1" applyProtection="1">
      <alignment horizontal="center" vertical="center"/>
    </xf>
    <xf numFmtId="181" fontId="31" fillId="2" borderId="33" xfId="0" applyNumberFormat="1" applyFont="1" applyFill="1" applyBorder="1" applyAlignment="1" applyProtection="1">
      <alignment horizontal="center" vertical="center"/>
    </xf>
    <xf numFmtId="181" fontId="31" fillId="2" borderId="34" xfId="0" applyNumberFormat="1" applyFont="1" applyFill="1" applyBorder="1" applyAlignment="1" applyProtection="1">
      <alignment horizontal="center" vertical="center"/>
    </xf>
    <xf numFmtId="0" fontId="21" fillId="2" borderId="28" xfId="0" applyNumberFormat="1" applyFont="1" applyFill="1" applyBorder="1" applyAlignment="1" applyProtection="1">
      <alignment horizontal="center" vertical="center" shrinkToFit="1"/>
    </xf>
    <xf numFmtId="0" fontId="38" fillId="2" borderId="29" xfId="0" applyFont="1" applyFill="1" applyBorder="1" applyAlignment="1">
      <alignment horizontal="center" vertical="center" shrinkToFit="1"/>
    </xf>
    <xf numFmtId="0" fontId="15" fillId="2" borderId="52" xfId="0" applyFont="1" applyFill="1" applyBorder="1" applyAlignment="1" applyProtection="1">
      <alignment horizontal="center" vertical="center" shrinkToFit="1"/>
    </xf>
    <xf numFmtId="0" fontId="20" fillId="2" borderId="53" xfId="0" applyFont="1" applyFill="1" applyBorder="1" applyAlignment="1" applyProtection="1">
      <alignment horizontal="center" vertical="center" shrinkToFit="1"/>
    </xf>
    <xf numFmtId="0" fontId="0" fillId="0" borderId="54" xfId="0" applyBorder="1" applyAlignment="1">
      <alignment horizontal="center" vertical="center" shrinkToFit="1"/>
    </xf>
    <xf numFmtId="0" fontId="16" fillId="2" borderId="55" xfId="0" applyFont="1" applyFill="1" applyBorder="1" applyAlignment="1" applyProtection="1">
      <alignment horizontal="center" vertical="center" shrinkToFit="1"/>
    </xf>
    <xf numFmtId="0" fontId="17" fillId="2" borderId="56" xfId="0" applyFont="1" applyFill="1" applyBorder="1" applyAlignment="1" applyProtection="1">
      <alignment horizontal="center" vertical="center" shrinkToFit="1"/>
    </xf>
    <xf numFmtId="0" fontId="0" fillId="0" borderId="57" xfId="0" applyBorder="1" applyAlignment="1">
      <alignment horizontal="center" vertical="center" shrinkToFit="1"/>
    </xf>
    <xf numFmtId="0" fontId="16" fillId="2" borderId="58" xfId="0" applyFont="1" applyFill="1" applyBorder="1" applyAlignment="1" applyProtection="1">
      <alignment horizontal="center" vertical="center" shrinkToFit="1"/>
    </xf>
    <xf numFmtId="0" fontId="17" fillId="2" borderId="59" xfId="0" applyFont="1" applyFill="1" applyBorder="1" applyAlignment="1" applyProtection="1">
      <alignment horizontal="center" vertical="center" shrinkToFit="1"/>
    </xf>
    <xf numFmtId="0" fontId="0" fillId="0" borderId="60" xfId="0" applyBorder="1" applyAlignment="1">
      <alignment horizontal="center" vertical="center" shrinkToFit="1"/>
    </xf>
    <xf numFmtId="0" fontId="16" fillId="2" borderId="61" xfId="0" applyFont="1" applyFill="1" applyBorder="1" applyAlignment="1" applyProtection="1">
      <alignment horizontal="center" vertical="center" shrinkToFit="1"/>
    </xf>
    <xf numFmtId="0" fontId="17" fillId="2" borderId="62" xfId="0" applyFont="1" applyFill="1" applyBorder="1" applyAlignment="1" applyProtection="1">
      <alignment horizontal="center" vertical="center" shrinkToFit="1"/>
    </xf>
    <xf numFmtId="0" fontId="0" fillId="0" borderId="63" xfId="0" applyBorder="1" applyAlignment="1">
      <alignment horizontal="center" vertical="center" shrinkToFit="1"/>
    </xf>
    <xf numFmtId="0" fontId="15" fillId="0" borderId="30" xfId="0" applyFont="1" applyBorder="1" applyAlignment="1" applyProtection="1">
      <alignment horizontal="center" vertical="center" shrinkToFit="1"/>
    </xf>
    <xf numFmtId="0" fontId="20" fillId="0" borderId="64" xfId="0" applyFont="1" applyBorder="1" applyAlignment="1" applyProtection="1">
      <alignment horizontal="center" vertical="center" shrinkToFit="1"/>
    </xf>
    <xf numFmtId="0" fontId="45" fillId="0" borderId="64" xfId="0" applyFont="1" applyBorder="1" applyAlignment="1">
      <alignment horizontal="center" vertical="center" shrinkToFit="1"/>
    </xf>
    <xf numFmtId="0" fontId="51" fillId="0" borderId="15" xfId="0" applyFont="1" applyFill="1" applyBorder="1" applyAlignment="1" applyProtection="1">
      <alignment horizontal="left" vertical="center" wrapText="1"/>
    </xf>
    <xf numFmtId="0" fontId="0" fillId="0" borderId="17" xfId="0" applyBorder="1" applyAlignment="1">
      <alignment wrapText="1"/>
    </xf>
    <xf numFmtId="0" fontId="0" fillId="0" borderId="16" xfId="0" applyBorder="1" applyAlignment="1">
      <alignment wrapText="1"/>
    </xf>
    <xf numFmtId="0" fontId="49" fillId="0" borderId="15" xfId="0" applyFont="1" applyBorder="1" applyAlignment="1">
      <alignment wrapText="1"/>
    </xf>
    <xf numFmtId="0" fontId="49" fillId="0" borderId="8"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49" fillId="0" borderId="27" xfId="0" applyFont="1" applyBorder="1" applyAlignment="1">
      <alignment horizontal="center"/>
    </xf>
    <xf numFmtId="0" fontId="0" fillId="0" borderId="27" xfId="0" applyBorder="1" applyAlignment="1">
      <alignment horizontal="center"/>
    </xf>
    <xf numFmtId="0" fontId="49" fillId="0" borderId="3" xfId="0" applyFont="1" applyBorder="1" applyAlignment="1">
      <alignment horizontal="center" vertical="center" wrapText="1"/>
    </xf>
    <xf numFmtId="0" fontId="50" fillId="0" borderId="3" xfId="0" applyFont="1" applyBorder="1" applyAlignment="1">
      <alignment horizontal="center" vertical="center" wrapText="1"/>
    </xf>
    <xf numFmtId="0" fontId="29" fillId="0" borderId="37" xfId="0" applyFont="1" applyFill="1" applyBorder="1" applyAlignment="1" applyProtection="1">
      <alignment horizontal="left" vertical="center" wrapText="1"/>
    </xf>
    <xf numFmtId="0" fontId="30" fillId="0" borderId="37" xfId="0" applyFont="1" applyBorder="1" applyAlignment="1" applyProtection="1">
      <alignment horizontal="left" vertical="center" wrapText="1"/>
    </xf>
    <xf numFmtId="0" fontId="24" fillId="0" borderId="3" xfId="0" applyFont="1" applyBorder="1" applyAlignment="1" applyProtection="1">
      <alignment vertical="center" wrapText="1"/>
    </xf>
    <xf numFmtId="0" fontId="24" fillId="0" borderId="15" xfId="0" applyFont="1" applyBorder="1" applyAlignment="1" applyProtection="1">
      <alignment vertical="center" wrapText="1"/>
    </xf>
    <xf numFmtId="0" fontId="24" fillId="0" borderId="8" xfId="0" applyFont="1" applyBorder="1" applyAlignment="1" applyProtection="1">
      <alignment vertical="center" wrapText="1"/>
    </xf>
    <xf numFmtId="0" fontId="24" fillId="0" borderId="2" xfId="0" applyFont="1" applyBorder="1" applyAlignment="1" applyProtection="1">
      <alignment vertical="center" wrapText="1"/>
    </xf>
    <xf numFmtId="0" fontId="24" fillId="3" borderId="15" xfId="0" applyFont="1" applyFill="1" applyBorder="1" applyAlignment="1" applyProtection="1">
      <alignment horizontal="center" vertical="center" wrapText="1"/>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cellXfs>
  <cellStyles count="6">
    <cellStyle name="パーセント" xfId="1" builtinId="5"/>
    <cellStyle name="パーセント 6" xfId="3" xr:uid="{00000000-0005-0000-0000-000001000000}"/>
    <cellStyle name="桁区切り" xfId="2" builtinId="6"/>
    <cellStyle name="桁区切り 2" xfId="5" xr:uid="{00000000-0005-0000-0000-000003000000}"/>
    <cellStyle name="標準" xfId="0" builtinId="0"/>
    <cellStyle name="標準 2" xfId="4" xr:uid="{00000000-0005-0000-0000-000005000000}"/>
  </cellStyles>
  <dxfs count="3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ont>
        <color rgb="FFFF0000"/>
      </font>
    </dxf>
    <dxf>
      <fill>
        <patternFill>
          <bgColor theme="4" tint="0.79998168889431442"/>
        </patternFill>
      </fill>
    </dxf>
    <dxf>
      <font>
        <color theme="1"/>
      </font>
      <fill>
        <patternFill>
          <bgColor theme="0"/>
        </patternFill>
      </fill>
    </dxf>
    <dxf>
      <font>
        <color rgb="FFFF0000"/>
      </font>
    </dxf>
    <dxf>
      <fill>
        <patternFill>
          <bgColor theme="4" tint="0.79998168889431442"/>
        </patternFill>
      </fill>
    </dxf>
    <dxf>
      <font>
        <color theme="1"/>
      </font>
      <fill>
        <patternFill>
          <bgColor theme="0"/>
        </patternFill>
      </fill>
    </dxf>
    <dxf>
      <font>
        <b/>
        <i val="0"/>
        <color rgb="FFFF0000"/>
      </font>
      <fill>
        <patternFill>
          <bgColor theme="5" tint="0.79998168889431442"/>
        </patternFill>
      </fill>
    </dxf>
    <dxf>
      <font>
        <b/>
        <i val="0"/>
        <color rgb="FFFF0000"/>
      </font>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theme="4"/>
      </font>
    </dxf>
    <dxf>
      <font>
        <b/>
        <i val="0"/>
        <color theme="4"/>
      </font>
    </dxf>
    <dxf>
      <font>
        <b/>
        <i val="0"/>
        <color theme="4"/>
      </font>
      <fill>
        <patternFill>
          <bgColor theme="8" tint="0.79998168889431442"/>
        </patternFill>
      </fill>
    </dxf>
    <dxf>
      <font>
        <b/>
        <i val="0"/>
        <color theme="4"/>
      </font>
      <fill>
        <patternFill>
          <bgColor theme="8" tint="0.79998168889431442"/>
        </patternFill>
      </fill>
    </dxf>
    <dxf>
      <fill>
        <patternFill>
          <bgColor theme="4" tint="0.79998168889431442"/>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823816</xdr:colOff>
      <xdr:row>11</xdr:row>
      <xdr:rowOff>964406</xdr:rowOff>
    </xdr:from>
    <xdr:to>
      <xdr:col>5</xdr:col>
      <xdr:colOff>1976437</xdr:colOff>
      <xdr:row>13</xdr:row>
      <xdr:rowOff>-1</xdr:rowOff>
    </xdr:to>
    <xdr:sp macro="" textlink="">
      <xdr:nvSpPr>
        <xdr:cNvPr id="2" name="テキスト ボックス 1">
          <a:extLst>
            <a:ext uri="{FF2B5EF4-FFF2-40B4-BE49-F238E27FC236}">
              <a16:creationId xmlns:a16="http://schemas.microsoft.com/office/drawing/2014/main" id="{C08F7895-3265-4404-BC0C-202AB9B639B7}"/>
            </a:ext>
          </a:extLst>
        </xdr:cNvPr>
        <xdr:cNvSpPr txBox="1"/>
      </xdr:nvSpPr>
      <xdr:spPr>
        <a:xfrm>
          <a:off x="5872066" y="5155406"/>
          <a:ext cx="1152621"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Meiryo UI" panose="020B0604030504040204" pitchFamily="50" charset="-128"/>
              <a:ea typeface="Meiryo UI" panose="020B0604030504040204" pitchFamily="50" charset="-128"/>
            </a:rPr>
            <a:t>対策レベル</a:t>
          </a:r>
        </a:p>
      </xdr:txBody>
    </xdr:sp>
    <xdr:clientData/>
  </xdr:twoCellAnchor>
  <xdr:twoCellAnchor>
    <xdr:from>
      <xdr:col>5</xdr:col>
      <xdr:colOff>845250</xdr:colOff>
      <xdr:row>11</xdr:row>
      <xdr:rowOff>286203</xdr:rowOff>
    </xdr:from>
    <xdr:to>
      <xdr:col>5</xdr:col>
      <xdr:colOff>2083593</xdr:colOff>
      <xdr:row>11</xdr:row>
      <xdr:rowOff>642936</xdr:rowOff>
    </xdr:to>
    <xdr:sp macro="" textlink="">
      <xdr:nvSpPr>
        <xdr:cNvPr id="3" name="テキスト ボックス 2">
          <a:extLst>
            <a:ext uri="{FF2B5EF4-FFF2-40B4-BE49-F238E27FC236}">
              <a16:creationId xmlns:a16="http://schemas.microsoft.com/office/drawing/2014/main" id="{60BE6383-135E-4147-AC09-10B4DFE25CDD}"/>
            </a:ext>
          </a:extLst>
        </xdr:cNvPr>
        <xdr:cNvSpPr txBox="1"/>
      </xdr:nvSpPr>
      <xdr:spPr>
        <a:xfrm>
          <a:off x="5893500" y="4477203"/>
          <a:ext cx="1238343" cy="356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Meiryo UI" panose="020B0604030504040204" pitchFamily="50" charset="-128"/>
              <a:ea typeface="Meiryo UI" panose="020B0604030504040204" pitchFamily="50" charset="-128"/>
            </a:rPr>
            <a:t>対策レベル</a:t>
          </a:r>
        </a:p>
      </xdr:txBody>
    </xdr:sp>
    <xdr:clientData/>
  </xdr:twoCellAnchor>
  <xdr:twoCellAnchor>
    <xdr:from>
      <xdr:col>13</xdr:col>
      <xdr:colOff>67470</xdr:colOff>
      <xdr:row>0</xdr:row>
      <xdr:rowOff>0</xdr:rowOff>
    </xdr:from>
    <xdr:to>
      <xdr:col>40</xdr:col>
      <xdr:colOff>426344</xdr:colOff>
      <xdr:row>283</xdr:row>
      <xdr:rowOff>273589</xdr:rowOff>
    </xdr:to>
    <xdr:sp macro="" textlink="">
      <xdr:nvSpPr>
        <xdr:cNvPr id="4" name="正方形/長方形 3">
          <a:extLst>
            <a:ext uri="{FF2B5EF4-FFF2-40B4-BE49-F238E27FC236}">
              <a16:creationId xmlns:a16="http://schemas.microsoft.com/office/drawing/2014/main" id="{0F4BC704-0C99-4544-8598-C2BBBB2C1769}"/>
            </a:ext>
          </a:extLst>
        </xdr:cNvPr>
        <xdr:cNvSpPr/>
      </xdr:nvSpPr>
      <xdr:spPr>
        <a:xfrm>
          <a:off x="29237783" y="0"/>
          <a:ext cx="20932874" cy="228504497"/>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98"/>
  <sheetViews>
    <sheetView showGridLines="0" zoomScale="70" zoomScaleNormal="70" workbookViewId="0">
      <selection activeCell="E19" sqref="E19"/>
    </sheetView>
  </sheetViews>
  <sheetFormatPr defaultRowHeight="16.5"/>
  <cols>
    <col min="1" max="1" width="4.125" style="46" customWidth="1"/>
    <col min="2" max="2" width="44.625" style="46" customWidth="1"/>
    <col min="3" max="14" width="9" style="46"/>
    <col min="15" max="15" width="47" style="46" customWidth="1"/>
    <col min="16" max="16384" width="9" style="46"/>
  </cols>
  <sheetData>
    <row r="2" spans="2:13" ht="16.899999999999999" thickBot="1">
      <c r="B2" s="167" t="s">
        <v>555</v>
      </c>
    </row>
    <row r="3" spans="2:13" ht="16.899999999999999" thickTop="1">
      <c r="B3" s="153"/>
      <c r="C3" s="154" t="s">
        <v>335</v>
      </c>
      <c r="D3" s="155" t="s">
        <v>336</v>
      </c>
      <c r="E3" s="155" t="s">
        <v>337</v>
      </c>
      <c r="F3" s="155" t="s">
        <v>338</v>
      </c>
      <c r="G3" s="155" t="s">
        <v>339</v>
      </c>
      <c r="H3" s="155" t="s">
        <v>340</v>
      </c>
      <c r="I3" s="155" t="s">
        <v>341</v>
      </c>
      <c r="J3" s="155" t="s">
        <v>342</v>
      </c>
      <c r="K3" s="155" t="s">
        <v>343</v>
      </c>
      <c r="L3" s="155" t="s">
        <v>344</v>
      </c>
      <c r="M3" s="156" t="s">
        <v>345</v>
      </c>
    </row>
    <row r="4" spans="2:13">
      <c r="B4" s="157" t="s">
        <v>554</v>
      </c>
      <c r="C4" s="65" t="s">
        <v>346</v>
      </c>
      <c r="D4" s="66" t="s">
        <v>346</v>
      </c>
      <c r="E4" s="66" t="s">
        <v>346</v>
      </c>
      <c r="F4" s="66" t="s">
        <v>346</v>
      </c>
      <c r="G4" s="66" t="s">
        <v>346</v>
      </c>
      <c r="H4" s="66" t="s">
        <v>346</v>
      </c>
      <c r="I4" s="66" t="s">
        <v>346</v>
      </c>
      <c r="J4" s="66" t="s">
        <v>346</v>
      </c>
      <c r="K4" s="66" t="s">
        <v>346</v>
      </c>
      <c r="L4" s="66" t="s">
        <v>346</v>
      </c>
      <c r="M4" s="158" t="s">
        <v>346</v>
      </c>
    </row>
    <row r="5" spans="2:13">
      <c r="B5" s="159" t="s">
        <v>587</v>
      </c>
      <c r="C5" s="68">
        <v>5585</v>
      </c>
      <c r="D5" s="69">
        <v>918</v>
      </c>
      <c r="E5" s="69">
        <v>672</v>
      </c>
      <c r="F5" s="69">
        <v>1447</v>
      </c>
      <c r="G5" s="69">
        <v>797</v>
      </c>
      <c r="H5" s="69">
        <v>882</v>
      </c>
      <c r="I5" s="69">
        <v>1061</v>
      </c>
      <c r="J5" s="69">
        <v>1057</v>
      </c>
      <c r="K5" s="69">
        <v>1023</v>
      </c>
      <c r="L5" s="69">
        <v>967</v>
      </c>
      <c r="M5" s="160">
        <v>3924</v>
      </c>
    </row>
    <row r="6" spans="2:13">
      <c r="B6" s="161"/>
      <c r="C6" s="62" t="s">
        <v>347</v>
      </c>
      <c r="D6" s="63" t="s">
        <v>348</v>
      </c>
      <c r="E6" s="63" t="s">
        <v>349</v>
      </c>
      <c r="F6" s="63" t="s">
        <v>350</v>
      </c>
      <c r="G6" s="63" t="s">
        <v>351</v>
      </c>
      <c r="H6" s="63" t="s">
        <v>352</v>
      </c>
      <c r="I6" s="63" t="s">
        <v>353</v>
      </c>
      <c r="J6" s="63" t="s">
        <v>354</v>
      </c>
      <c r="K6" s="63" t="s">
        <v>355</v>
      </c>
      <c r="L6" s="63" t="s">
        <v>356</v>
      </c>
      <c r="M6" s="162" t="s">
        <v>357</v>
      </c>
    </row>
    <row r="7" spans="2:13">
      <c r="B7" s="157" t="s">
        <v>554</v>
      </c>
      <c r="C7" s="65" t="s">
        <v>346</v>
      </c>
      <c r="D7" s="66" t="s">
        <v>346</v>
      </c>
      <c r="E7" s="66" t="s">
        <v>346</v>
      </c>
      <c r="F7" s="66" t="s">
        <v>346</v>
      </c>
      <c r="G7" s="66" t="s">
        <v>346</v>
      </c>
      <c r="H7" s="66" t="s">
        <v>346</v>
      </c>
      <c r="I7" s="66" t="s">
        <v>346</v>
      </c>
      <c r="J7" s="66" t="s">
        <v>346</v>
      </c>
      <c r="K7" s="66" t="s">
        <v>346</v>
      </c>
      <c r="L7" s="66" t="s">
        <v>346</v>
      </c>
      <c r="M7" s="158" t="s">
        <v>346</v>
      </c>
    </row>
    <row r="8" spans="2:13">
      <c r="B8" s="159" t="s">
        <v>587</v>
      </c>
      <c r="C8" s="68">
        <v>3263</v>
      </c>
      <c r="D8" s="69">
        <v>10658</v>
      </c>
      <c r="E8" s="69">
        <v>5272</v>
      </c>
      <c r="F8" s="69">
        <v>1897</v>
      </c>
      <c r="G8" s="69">
        <v>1080</v>
      </c>
      <c r="H8" s="69">
        <v>965</v>
      </c>
      <c r="I8" s="69">
        <v>478</v>
      </c>
      <c r="J8" s="69">
        <v>613</v>
      </c>
      <c r="K8" s="69">
        <v>1626</v>
      </c>
      <c r="L8" s="69">
        <v>1520</v>
      </c>
      <c r="M8" s="160">
        <v>1271</v>
      </c>
    </row>
    <row r="9" spans="2:13">
      <c r="B9" s="161"/>
      <c r="C9" s="62" t="s">
        <v>358</v>
      </c>
      <c r="D9" s="63" t="s">
        <v>359</v>
      </c>
      <c r="E9" s="63" t="s">
        <v>360</v>
      </c>
      <c r="F9" s="63" t="s">
        <v>361</v>
      </c>
      <c r="G9" s="63" t="s">
        <v>362</v>
      </c>
      <c r="H9" s="63" t="s">
        <v>363</v>
      </c>
      <c r="I9" s="63" t="s">
        <v>364</v>
      </c>
      <c r="J9" s="63" t="s">
        <v>365</v>
      </c>
      <c r="K9" s="63" t="s">
        <v>366</v>
      </c>
      <c r="L9" s="63" t="s">
        <v>367</v>
      </c>
      <c r="M9" s="162" t="s">
        <v>368</v>
      </c>
    </row>
    <row r="10" spans="2:13">
      <c r="B10" s="157" t="s">
        <v>554</v>
      </c>
      <c r="C10" s="65" t="s">
        <v>346</v>
      </c>
      <c r="D10" s="66" t="s">
        <v>346</v>
      </c>
      <c r="E10" s="66" t="s">
        <v>346</v>
      </c>
      <c r="F10" s="66" t="s">
        <v>346</v>
      </c>
      <c r="G10" s="66" t="s">
        <v>346</v>
      </c>
      <c r="H10" s="66" t="s">
        <v>346</v>
      </c>
      <c r="I10" s="66" t="s">
        <v>346</v>
      </c>
      <c r="J10" s="66" t="s">
        <v>346</v>
      </c>
      <c r="K10" s="66" t="s">
        <v>346</v>
      </c>
      <c r="L10" s="66" t="s">
        <v>346</v>
      </c>
      <c r="M10" s="158" t="s">
        <v>346</v>
      </c>
    </row>
    <row r="11" spans="2:13">
      <c r="B11" s="159" t="s">
        <v>587</v>
      </c>
      <c r="C11" s="68">
        <v>3221</v>
      </c>
      <c r="D11" s="69">
        <v>741</v>
      </c>
      <c r="E11" s="69">
        <v>650</v>
      </c>
      <c r="F11" s="69">
        <v>1621</v>
      </c>
      <c r="G11" s="69">
        <v>5326</v>
      </c>
      <c r="H11" s="69">
        <v>2464</v>
      </c>
      <c r="I11" s="69">
        <v>796</v>
      </c>
      <c r="J11" s="69">
        <v>403</v>
      </c>
      <c r="K11" s="69">
        <v>367</v>
      </c>
      <c r="L11" s="69">
        <v>205</v>
      </c>
      <c r="M11" s="160">
        <v>608</v>
      </c>
    </row>
    <row r="12" spans="2:13">
      <c r="B12" s="161"/>
      <c r="C12" s="62" t="s">
        <v>369</v>
      </c>
      <c r="D12" s="63" t="s">
        <v>370</v>
      </c>
      <c r="E12" s="63" t="s">
        <v>371</v>
      </c>
      <c r="F12" s="63" t="s">
        <v>372</v>
      </c>
      <c r="G12" s="63" t="s">
        <v>373</v>
      </c>
      <c r="H12" s="63" t="s">
        <v>374</v>
      </c>
      <c r="I12" s="63" t="s">
        <v>375</v>
      </c>
      <c r="J12" s="63" t="s">
        <v>376</v>
      </c>
      <c r="K12" s="63" t="s">
        <v>377</v>
      </c>
      <c r="L12" s="63" t="s">
        <v>378</v>
      </c>
      <c r="M12" s="162" t="s">
        <v>379</v>
      </c>
    </row>
    <row r="13" spans="2:13">
      <c r="B13" s="157" t="s">
        <v>554</v>
      </c>
      <c r="C13" s="65" t="s">
        <v>346</v>
      </c>
      <c r="D13" s="66" t="s">
        <v>346</v>
      </c>
      <c r="E13" s="66" t="s">
        <v>346</v>
      </c>
      <c r="F13" s="66" t="s">
        <v>346</v>
      </c>
      <c r="G13" s="66" t="s">
        <v>346</v>
      </c>
      <c r="H13" s="66" t="s">
        <v>346</v>
      </c>
      <c r="I13" s="66" t="s">
        <v>346</v>
      </c>
      <c r="J13" s="66" t="s">
        <v>346</v>
      </c>
      <c r="K13" s="66" t="s">
        <v>346</v>
      </c>
      <c r="L13" s="66" t="s">
        <v>346</v>
      </c>
      <c r="M13" s="158" t="s">
        <v>346</v>
      </c>
    </row>
    <row r="14" spans="2:13">
      <c r="B14" s="159" t="s">
        <v>587</v>
      </c>
      <c r="C14" s="68">
        <v>1948</v>
      </c>
      <c r="D14" s="69">
        <v>491</v>
      </c>
      <c r="E14" s="69">
        <v>221</v>
      </c>
      <c r="F14" s="69">
        <v>553</v>
      </c>
      <c r="G14" s="69">
        <v>628</v>
      </c>
      <c r="H14" s="69">
        <v>164</v>
      </c>
      <c r="I14" s="69">
        <v>2270</v>
      </c>
      <c r="J14" s="69">
        <v>241</v>
      </c>
      <c r="K14" s="69">
        <v>465</v>
      </c>
      <c r="L14" s="69">
        <v>579</v>
      </c>
      <c r="M14" s="160">
        <v>523</v>
      </c>
    </row>
    <row r="15" spans="2:13">
      <c r="B15" s="161"/>
      <c r="C15" s="62" t="s">
        <v>380</v>
      </c>
      <c r="D15" s="63" t="s">
        <v>381</v>
      </c>
      <c r="E15" s="64" t="s">
        <v>382</v>
      </c>
      <c r="F15" s="71"/>
      <c r="G15" s="71"/>
      <c r="H15" s="71"/>
      <c r="I15" s="71"/>
      <c r="J15" s="71"/>
      <c r="K15" s="71"/>
      <c r="L15" s="71"/>
      <c r="M15" s="163"/>
    </row>
    <row r="16" spans="2:13">
      <c r="B16" s="157" t="s">
        <v>554</v>
      </c>
      <c r="C16" s="65" t="s">
        <v>346</v>
      </c>
      <c r="D16" s="66" t="s">
        <v>346</v>
      </c>
      <c r="E16" s="67" t="s">
        <v>346</v>
      </c>
      <c r="F16" s="71"/>
      <c r="G16" s="71"/>
      <c r="H16" s="71"/>
      <c r="I16" s="71"/>
      <c r="J16" s="71"/>
      <c r="K16" s="71"/>
      <c r="L16" s="71"/>
      <c r="M16" s="163"/>
    </row>
    <row r="17" spans="2:17" ht="16.899999999999999" thickBot="1">
      <c r="B17" s="159" t="s">
        <v>587</v>
      </c>
      <c r="C17" s="68">
        <v>373</v>
      </c>
      <c r="D17" s="69">
        <v>426</v>
      </c>
      <c r="E17" s="70">
        <v>1435</v>
      </c>
      <c r="F17" s="72"/>
      <c r="G17" s="72"/>
      <c r="H17" s="72"/>
      <c r="I17" s="72"/>
      <c r="J17" s="72"/>
      <c r="K17" s="72"/>
      <c r="L17" s="72"/>
      <c r="M17" s="164"/>
    </row>
    <row r="18" spans="2:17" ht="16.899999999999999" thickTop="1">
      <c r="B18" s="165"/>
      <c r="C18" s="165"/>
      <c r="D18" s="165"/>
      <c r="E18" s="165"/>
      <c r="F18" s="165"/>
      <c r="G18" s="165"/>
      <c r="H18" s="165"/>
      <c r="I18" s="165"/>
      <c r="J18" s="165"/>
      <c r="K18" s="165"/>
      <c r="L18" s="165"/>
      <c r="M18" s="165"/>
    </row>
    <row r="19" spans="2:17">
      <c r="B19" s="73"/>
      <c r="C19" s="73"/>
      <c r="D19" s="73"/>
      <c r="E19" s="73"/>
      <c r="F19" s="73"/>
      <c r="G19" s="73"/>
      <c r="H19" s="73"/>
      <c r="I19" s="73"/>
      <c r="J19" s="73"/>
      <c r="K19" s="73"/>
      <c r="L19" s="73"/>
      <c r="M19" s="73"/>
    </row>
    <row r="20" spans="2:17">
      <c r="B20" s="73"/>
      <c r="C20" s="73"/>
      <c r="D20" s="73"/>
      <c r="E20" s="73"/>
      <c r="F20" s="73"/>
      <c r="G20" s="73"/>
      <c r="H20" s="73"/>
      <c r="I20" s="73"/>
      <c r="J20" s="73"/>
      <c r="K20" s="73"/>
      <c r="L20" s="73"/>
      <c r="M20" s="73"/>
      <c r="P20" s="104">
        <f>SUM(C5:M5)</f>
        <v>18333</v>
      </c>
    </row>
    <row r="21" spans="2:17">
      <c r="B21" s="73"/>
      <c r="C21" s="73"/>
      <c r="D21" s="73"/>
      <c r="E21" s="73"/>
      <c r="F21" s="73"/>
      <c r="G21" s="73"/>
      <c r="H21" s="73"/>
      <c r="I21" s="73"/>
      <c r="J21" s="73"/>
      <c r="K21" s="73"/>
      <c r="L21" s="73"/>
      <c r="M21" s="73"/>
      <c r="Q21" s="104"/>
    </row>
    <row r="22" spans="2:17">
      <c r="B22" s="73"/>
      <c r="C22" s="73"/>
      <c r="D22" s="73"/>
      <c r="E22" s="73"/>
      <c r="F22" s="73"/>
      <c r="G22" s="73"/>
      <c r="H22" s="73"/>
      <c r="I22" s="73"/>
      <c r="J22" s="73"/>
      <c r="K22" s="73"/>
      <c r="L22" s="73"/>
      <c r="M22" s="73"/>
    </row>
    <row r="23" spans="2:17">
      <c r="B23" s="73"/>
      <c r="C23" s="73"/>
      <c r="D23" s="73"/>
      <c r="E23" s="73"/>
      <c r="F23" s="73"/>
      <c r="G23" s="73"/>
      <c r="H23" s="73"/>
      <c r="I23" s="73"/>
      <c r="J23" s="73"/>
      <c r="K23" s="73"/>
      <c r="L23" s="73"/>
      <c r="M23" s="73"/>
    </row>
    <row r="24" spans="2:17" ht="33">
      <c r="B24" s="73"/>
      <c r="C24" s="73" t="s">
        <v>335</v>
      </c>
      <c r="D24" s="74" t="str">
        <f>C4</f>
        <v>対策レベル3</v>
      </c>
      <c r="E24" s="73" t="str">
        <f>RIGHT(D24,1)</f>
        <v>3</v>
      </c>
      <c r="F24" s="73" t="str">
        <f>N38</f>
        <v>北海道</v>
      </c>
      <c r="G24" s="74" t="str">
        <f>P38</f>
        <v>対策レベル3</v>
      </c>
      <c r="H24" s="73" t="str">
        <f>RIGHT(G24,1)</f>
        <v>3</v>
      </c>
      <c r="I24" s="73"/>
      <c r="J24" s="73"/>
      <c r="K24" s="73"/>
      <c r="L24" s="73"/>
      <c r="M24" s="73"/>
      <c r="P24" s="104">
        <f>SUM(C8:M8)</f>
        <v>28643</v>
      </c>
    </row>
    <row r="25" spans="2:17" ht="33">
      <c r="B25" s="73"/>
      <c r="C25" s="73" t="s">
        <v>336</v>
      </c>
      <c r="D25" s="74" t="str">
        <f>D4</f>
        <v>対策レベル3</v>
      </c>
      <c r="E25" s="73" t="str">
        <f t="shared" ref="E25:E70" si="0">RIGHT(D25,1)</f>
        <v>3</v>
      </c>
      <c r="F25" s="73" t="str">
        <f>N41</f>
        <v>東北</v>
      </c>
      <c r="G25" s="74" t="str">
        <f>P41</f>
        <v>対策レベル3</v>
      </c>
      <c r="H25" s="73" t="str">
        <f t="shared" ref="H25:H70" si="1">RIGHT(G25,1)</f>
        <v>3</v>
      </c>
      <c r="I25" s="73"/>
      <c r="J25" s="73"/>
      <c r="K25" s="73"/>
      <c r="L25" s="73"/>
      <c r="M25" s="73"/>
      <c r="Q25" s="104"/>
    </row>
    <row r="26" spans="2:17" ht="33">
      <c r="B26" s="73"/>
      <c r="C26" s="73" t="s">
        <v>337</v>
      </c>
      <c r="D26" s="74" t="str">
        <f>E4</f>
        <v>対策レベル3</v>
      </c>
      <c r="E26" s="73" t="str">
        <f t="shared" si="0"/>
        <v>3</v>
      </c>
      <c r="F26" s="73" t="str">
        <f t="shared" ref="F26:G30" si="2">F25</f>
        <v>東北</v>
      </c>
      <c r="G26" s="74" t="str">
        <f t="shared" si="2"/>
        <v>対策レベル3</v>
      </c>
      <c r="H26" s="73" t="str">
        <f t="shared" si="1"/>
        <v>3</v>
      </c>
      <c r="I26" s="73"/>
      <c r="J26" s="73"/>
      <c r="K26" s="73"/>
      <c r="L26" s="73"/>
      <c r="M26" s="73"/>
    </row>
    <row r="27" spans="2:17" ht="33">
      <c r="B27" s="73"/>
      <c r="C27" s="73" t="s">
        <v>338</v>
      </c>
      <c r="D27" s="74" t="str">
        <f>F4</f>
        <v>対策レベル3</v>
      </c>
      <c r="E27" s="73" t="str">
        <f t="shared" si="0"/>
        <v>3</v>
      </c>
      <c r="F27" s="73" t="str">
        <f t="shared" si="2"/>
        <v>東北</v>
      </c>
      <c r="G27" s="74" t="str">
        <f t="shared" si="2"/>
        <v>対策レベル3</v>
      </c>
      <c r="H27" s="73" t="str">
        <f t="shared" si="1"/>
        <v>3</v>
      </c>
      <c r="I27" s="73"/>
      <c r="J27" s="73"/>
      <c r="K27" s="73"/>
      <c r="L27" s="73"/>
      <c r="M27" s="73"/>
    </row>
    <row r="28" spans="2:17" ht="33">
      <c r="B28" s="73"/>
      <c r="C28" s="73" t="s">
        <v>339</v>
      </c>
      <c r="D28" s="74" t="str">
        <f>G4</f>
        <v>対策レベル3</v>
      </c>
      <c r="E28" s="73" t="str">
        <f t="shared" si="0"/>
        <v>3</v>
      </c>
      <c r="F28" s="73" t="str">
        <f t="shared" si="2"/>
        <v>東北</v>
      </c>
      <c r="G28" s="74" t="str">
        <f t="shared" si="2"/>
        <v>対策レベル3</v>
      </c>
      <c r="H28" s="73" t="str">
        <f t="shared" si="1"/>
        <v>3</v>
      </c>
      <c r="I28" s="73"/>
      <c r="J28" s="73"/>
      <c r="K28" s="73"/>
      <c r="L28" s="73"/>
      <c r="M28" s="73"/>
      <c r="P28" s="104">
        <f>SUM(C11:M11)</f>
        <v>16402</v>
      </c>
    </row>
    <row r="29" spans="2:17" ht="33">
      <c r="B29" s="73"/>
      <c r="C29" s="73" t="s">
        <v>340</v>
      </c>
      <c r="D29" s="74" t="str">
        <f>H4</f>
        <v>対策レベル3</v>
      </c>
      <c r="E29" s="73" t="str">
        <f t="shared" si="0"/>
        <v>3</v>
      </c>
      <c r="F29" s="73" t="str">
        <f t="shared" si="2"/>
        <v>東北</v>
      </c>
      <c r="G29" s="74" t="str">
        <f t="shared" si="2"/>
        <v>対策レベル3</v>
      </c>
      <c r="H29" s="73" t="str">
        <f t="shared" si="1"/>
        <v>3</v>
      </c>
      <c r="I29" s="73"/>
      <c r="J29" s="73"/>
      <c r="K29" s="73"/>
      <c r="L29" s="73"/>
      <c r="M29" s="73"/>
      <c r="Q29" s="104"/>
    </row>
    <row r="30" spans="2:17" ht="33">
      <c r="B30" s="73"/>
      <c r="C30" s="73" t="s">
        <v>341</v>
      </c>
      <c r="D30" s="74" t="str">
        <f>I4</f>
        <v>対策レベル3</v>
      </c>
      <c r="E30" s="73" t="str">
        <f t="shared" si="0"/>
        <v>3</v>
      </c>
      <c r="F30" s="73" t="str">
        <f t="shared" si="2"/>
        <v>東北</v>
      </c>
      <c r="G30" s="74" t="str">
        <f t="shared" si="2"/>
        <v>対策レベル3</v>
      </c>
      <c r="H30" s="73" t="str">
        <f t="shared" si="1"/>
        <v>3</v>
      </c>
      <c r="I30" s="73"/>
      <c r="J30" s="73"/>
      <c r="K30" s="73"/>
      <c r="L30" s="73"/>
      <c r="M30" s="73"/>
    </row>
    <row r="31" spans="2:17" ht="33">
      <c r="B31" s="73"/>
      <c r="C31" s="73" t="s">
        <v>342</v>
      </c>
      <c r="D31" s="74" t="str">
        <f>J4</f>
        <v>対策レベル3</v>
      </c>
      <c r="E31" s="73" t="str">
        <f t="shared" si="0"/>
        <v>3</v>
      </c>
      <c r="F31" s="73" t="str">
        <f>N47</f>
        <v>関東</v>
      </c>
      <c r="G31" s="74" t="str">
        <f>P47</f>
        <v>対策レベル3</v>
      </c>
      <c r="H31" s="73" t="str">
        <f t="shared" si="1"/>
        <v>3</v>
      </c>
      <c r="I31" s="73"/>
      <c r="J31" s="73"/>
      <c r="K31" s="73"/>
      <c r="L31" s="73"/>
      <c r="M31" s="73"/>
    </row>
    <row r="32" spans="2:17" ht="33">
      <c r="B32" s="73"/>
      <c r="C32" s="73" t="s">
        <v>343</v>
      </c>
      <c r="D32" s="74" t="str">
        <f>K4</f>
        <v>対策レベル3</v>
      </c>
      <c r="E32" s="73" t="str">
        <f t="shared" si="0"/>
        <v>3</v>
      </c>
      <c r="F32" s="73" t="str">
        <f t="shared" ref="F32:G37" si="3">F31</f>
        <v>関東</v>
      </c>
      <c r="G32" s="74" t="str">
        <f t="shared" si="3"/>
        <v>対策レベル3</v>
      </c>
      <c r="H32" s="73" t="str">
        <f t="shared" si="1"/>
        <v>3</v>
      </c>
      <c r="I32" s="73"/>
      <c r="J32" s="73"/>
      <c r="K32" s="73"/>
      <c r="L32" s="73"/>
      <c r="M32" s="73"/>
      <c r="P32" s="104">
        <f>SUM(C14:M14)</f>
        <v>8083</v>
      </c>
    </row>
    <row r="33" spans="2:20" ht="33">
      <c r="B33" s="73"/>
      <c r="C33" s="73" t="s">
        <v>344</v>
      </c>
      <c r="D33" s="74" t="str">
        <f>L4</f>
        <v>対策レベル3</v>
      </c>
      <c r="E33" s="73" t="str">
        <f t="shared" si="0"/>
        <v>3</v>
      </c>
      <c r="F33" s="73" t="str">
        <f t="shared" si="3"/>
        <v>関東</v>
      </c>
      <c r="G33" s="74" t="str">
        <f t="shared" si="3"/>
        <v>対策レベル3</v>
      </c>
      <c r="H33" s="73" t="str">
        <f t="shared" si="1"/>
        <v>3</v>
      </c>
      <c r="I33" s="73"/>
      <c r="J33" s="73"/>
      <c r="K33" s="73"/>
      <c r="L33" s="73"/>
      <c r="M33" s="73"/>
      <c r="Q33" s="104"/>
    </row>
    <row r="34" spans="2:20" ht="33">
      <c r="B34" s="73"/>
      <c r="C34" s="73" t="s">
        <v>345</v>
      </c>
      <c r="D34" s="74" t="str">
        <f>M4</f>
        <v>対策レベル3</v>
      </c>
      <c r="E34" s="73" t="str">
        <f t="shared" si="0"/>
        <v>3</v>
      </c>
      <c r="F34" s="73" t="str">
        <f t="shared" si="3"/>
        <v>関東</v>
      </c>
      <c r="G34" s="74" t="str">
        <f t="shared" si="3"/>
        <v>対策レベル3</v>
      </c>
      <c r="H34" s="73" t="str">
        <f t="shared" si="1"/>
        <v>3</v>
      </c>
      <c r="I34" s="73"/>
      <c r="J34" s="73"/>
      <c r="K34" s="73"/>
      <c r="L34" s="73"/>
      <c r="M34" s="73"/>
    </row>
    <row r="35" spans="2:20" ht="33">
      <c r="B35" s="73"/>
      <c r="C35" s="73" t="s">
        <v>347</v>
      </c>
      <c r="D35" s="74" t="str">
        <f>C7</f>
        <v>対策レベル3</v>
      </c>
      <c r="E35" s="73" t="str">
        <f t="shared" si="0"/>
        <v>3</v>
      </c>
      <c r="F35" s="73" t="str">
        <f t="shared" si="3"/>
        <v>関東</v>
      </c>
      <c r="G35" s="74" t="str">
        <f t="shared" si="3"/>
        <v>対策レベル3</v>
      </c>
      <c r="H35" s="73" t="str">
        <f t="shared" si="1"/>
        <v>3</v>
      </c>
      <c r="I35" s="73"/>
      <c r="J35" s="73"/>
      <c r="K35" s="73"/>
      <c r="L35" s="73"/>
      <c r="M35" s="73"/>
    </row>
    <row r="36" spans="2:20" ht="33">
      <c r="B36" s="73"/>
      <c r="C36" s="73" t="s">
        <v>348</v>
      </c>
      <c r="D36" s="74" t="str">
        <f>D7</f>
        <v>対策レベル3</v>
      </c>
      <c r="E36" s="73" t="str">
        <f t="shared" si="0"/>
        <v>3</v>
      </c>
      <c r="F36" s="73" t="str">
        <f t="shared" si="3"/>
        <v>関東</v>
      </c>
      <c r="G36" s="74" t="str">
        <f t="shared" si="3"/>
        <v>対策レベル3</v>
      </c>
      <c r="H36" s="73" t="str">
        <f t="shared" si="1"/>
        <v>3</v>
      </c>
      <c r="I36" s="73"/>
      <c r="J36" s="73"/>
      <c r="K36" s="73"/>
      <c r="L36" s="73"/>
      <c r="M36" s="73"/>
      <c r="P36" s="104">
        <f>SUM(C17:M17)</f>
        <v>2234</v>
      </c>
    </row>
    <row r="37" spans="2:20" ht="33">
      <c r="B37" s="73"/>
      <c r="C37" s="73" t="s">
        <v>349</v>
      </c>
      <c r="D37" s="74" t="str">
        <f>E7</f>
        <v>対策レベル3</v>
      </c>
      <c r="E37" s="73" t="str">
        <f t="shared" si="0"/>
        <v>3</v>
      </c>
      <c r="F37" s="73" t="str">
        <f t="shared" si="3"/>
        <v>関東</v>
      </c>
      <c r="G37" s="74" t="str">
        <f t="shared" si="3"/>
        <v>対策レベル3</v>
      </c>
      <c r="H37" s="73" t="str">
        <f t="shared" si="1"/>
        <v>3</v>
      </c>
      <c r="I37" s="73"/>
      <c r="J37" s="73"/>
      <c r="K37" s="73"/>
      <c r="L37" s="73"/>
      <c r="M37" s="73"/>
      <c r="O37" s="106">
        <f>SUM(P18:P36)</f>
        <v>73695</v>
      </c>
      <c r="Q37" s="104"/>
    </row>
    <row r="38" spans="2:20" ht="33">
      <c r="B38" s="73"/>
      <c r="C38" s="73" t="s">
        <v>350</v>
      </c>
      <c r="D38" s="74" t="str">
        <f>F7</f>
        <v>対策レベル3</v>
      </c>
      <c r="E38" s="73" t="str">
        <f t="shared" si="0"/>
        <v>3</v>
      </c>
      <c r="F38" s="73" t="str">
        <f>N44</f>
        <v>甲信越</v>
      </c>
      <c r="G38" s="74" t="str">
        <f>P44</f>
        <v>対策レベル3</v>
      </c>
      <c r="H38" s="73" t="str">
        <f t="shared" si="1"/>
        <v>3</v>
      </c>
      <c r="I38" s="73"/>
      <c r="J38" s="73"/>
      <c r="K38" s="73"/>
      <c r="L38" s="73"/>
      <c r="M38" s="73"/>
      <c r="N38" s="46" t="s">
        <v>438</v>
      </c>
      <c r="O38" s="106"/>
      <c r="P38" s="107" t="str">
        <f>IF(OR(P39&gt;=30,),"対策レベル3",IF(P39&gt;0,"対策レベル2",IF(AND(P39=0,$O$37&gt;0),"対策レベル1","対策レベル0")))</f>
        <v>対策レベル3</v>
      </c>
      <c r="Q38" s="104"/>
    </row>
    <row r="39" spans="2:20" ht="33">
      <c r="B39" s="73"/>
      <c r="C39" s="73" t="s">
        <v>351</v>
      </c>
      <c r="D39" s="74" t="str">
        <f>G7</f>
        <v>対策レベル3</v>
      </c>
      <c r="E39" s="73" t="str">
        <f t="shared" si="0"/>
        <v>3</v>
      </c>
      <c r="F39" s="73" t="str">
        <f>N50</f>
        <v>北陸</v>
      </c>
      <c r="G39" s="74" t="str">
        <f>P50</f>
        <v>対策レベル3</v>
      </c>
      <c r="H39" s="73" t="str">
        <f t="shared" si="1"/>
        <v>3</v>
      </c>
      <c r="I39" s="73"/>
      <c r="J39" s="73"/>
      <c r="K39" s="73"/>
      <c r="L39" s="73"/>
      <c r="M39" s="73"/>
      <c r="O39" s="106"/>
      <c r="P39" s="105">
        <f>C5</f>
        <v>5585</v>
      </c>
      <c r="Q39" s="104"/>
      <c r="S39" s="104"/>
    </row>
    <row r="40" spans="2:20" ht="33">
      <c r="B40" s="73"/>
      <c r="C40" s="73" t="s">
        <v>352</v>
      </c>
      <c r="D40" s="74" t="str">
        <f>H7</f>
        <v>対策レベル3</v>
      </c>
      <c r="E40" s="73" t="str">
        <f t="shared" si="0"/>
        <v>3</v>
      </c>
      <c r="F40" s="73" t="str">
        <f>F39</f>
        <v>北陸</v>
      </c>
      <c r="G40" s="74" t="str">
        <f>G39</f>
        <v>対策レベル3</v>
      </c>
      <c r="H40" s="73" t="str">
        <f t="shared" si="1"/>
        <v>3</v>
      </c>
      <c r="I40" s="73"/>
      <c r="J40" s="73"/>
      <c r="K40" s="73"/>
      <c r="L40" s="73"/>
      <c r="M40" s="73"/>
      <c r="O40" s="106"/>
      <c r="P40" s="105"/>
      <c r="Q40" s="104"/>
      <c r="T40" s="104"/>
    </row>
    <row r="41" spans="2:20" ht="33">
      <c r="B41" s="73"/>
      <c r="C41" s="73" t="s">
        <v>353</v>
      </c>
      <c r="D41" s="74" t="str">
        <f>I7</f>
        <v>対策レベル3</v>
      </c>
      <c r="E41" s="73" t="str">
        <f t="shared" si="0"/>
        <v>3</v>
      </c>
      <c r="F41" s="73" t="str">
        <f>F40</f>
        <v>北陸</v>
      </c>
      <c r="G41" s="74" t="str">
        <f>G40</f>
        <v>対策レベル3</v>
      </c>
      <c r="H41" s="73" t="str">
        <f t="shared" si="1"/>
        <v>3</v>
      </c>
      <c r="I41" s="73"/>
      <c r="J41" s="73"/>
      <c r="K41" s="73"/>
      <c r="L41" s="73"/>
      <c r="M41" s="73"/>
      <c r="N41" s="46" t="s">
        <v>439</v>
      </c>
      <c r="O41" s="46" t="s">
        <v>440</v>
      </c>
      <c r="P41" s="107" t="str">
        <f>IF(OR(P42&gt;=30),"対策レベル3",IF(P42&gt;0,"対策レベル2",IF(AND(P42=0,$O$37&gt;0),"対策レベル1","対策レベル0")))</f>
        <v>対策レベル3</v>
      </c>
    </row>
    <row r="42" spans="2:20" ht="33">
      <c r="B42" s="73"/>
      <c r="C42" s="73" t="s">
        <v>354</v>
      </c>
      <c r="D42" s="74" t="str">
        <f>J7</f>
        <v>対策レベル3</v>
      </c>
      <c r="E42" s="73" t="str">
        <f t="shared" si="0"/>
        <v>3</v>
      </c>
      <c r="F42" s="73" t="str">
        <f>N44</f>
        <v>甲信越</v>
      </c>
      <c r="G42" s="74" t="str">
        <f>P44</f>
        <v>対策レベル3</v>
      </c>
      <c r="H42" s="73" t="str">
        <f t="shared" si="1"/>
        <v>3</v>
      </c>
      <c r="I42" s="73"/>
      <c r="J42" s="73"/>
      <c r="K42" s="73"/>
      <c r="L42" s="73"/>
      <c r="M42" s="73"/>
      <c r="P42" s="105">
        <f>SUM(D5:I5)</f>
        <v>5777</v>
      </c>
      <c r="S42" s="104"/>
    </row>
    <row r="43" spans="2:20" ht="33">
      <c r="B43" s="73"/>
      <c r="C43" s="73" t="s">
        <v>355</v>
      </c>
      <c r="D43" s="74" t="str">
        <f>K7</f>
        <v>対策レベル3</v>
      </c>
      <c r="E43" s="73" t="str">
        <f t="shared" si="0"/>
        <v>3</v>
      </c>
      <c r="F43" s="73" t="str">
        <f>F42</f>
        <v>甲信越</v>
      </c>
      <c r="G43" s="74" t="str">
        <f>G42</f>
        <v>対策レベル3</v>
      </c>
      <c r="H43" s="73" t="str">
        <f t="shared" si="1"/>
        <v>3</v>
      </c>
      <c r="I43" s="73"/>
      <c r="J43" s="73"/>
      <c r="K43" s="73"/>
      <c r="L43" s="73"/>
      <c r="M43" s="73"/>
      <c r="P43" s="105"/>
      <c r="T43" s="104"/>
    </row>
    <row r="44" spans="2:20" ht="33">
      <c r="B44" s="73"/>
      <c r="C44" s="73" t="s">
        <v>356</v>
      </c>
      <c r="D44" s="74" t="str">
        <f>L7</f>
        <v>対策レベル3</v>
      </c>
      <c r="E44" s="73" t="str">
        <f t="shared" si="0"/>
        <v>3</v>
      </c>
      <c r="F44" s="73" t="str">
        <f>N53</f>
        <v>東海</v>
      </c>
      <c r="G44" s="74" t="str">
        <f>P53</f>
        <v>対策レベル3</v>
      </c>
      <c r="H44" s="73" t="str">
        <f t="shared" si="1"/>
        <v>3</v>
      </c>
      <c r="I44" s="73"/>
      <c r="J44" s="73"/>
      <c r="K44" s="73"/>
      <c r="L44" s="73"/>
      <c r="M44" s="73"/>
      <c r="N44" s="46" t="s">
        <v>417</v>
      </c>
      <c r="O44" s="46" t="s">
        <v>418</v>
      </c>
      <c r="P44" s="107" t="str">
        <f>IF(OR(P45&gt;=30),"対策レベル3",IF(P45&gt;0,"対策レベル2",IF(AND(P45=0,$O$37&gt;0),"対策レベル1","対策レベル0")))</f>
        <v>対策レベル3</v>
      </c>
      <c r="T44" s="104"/>
    </row>
    <row r="45" spans="2:20" ht="33">
      <c r="B45" s="73"/>
      <c r="C45" s="73" t="s">
        <v>357</v>
      </c>
      <c r="D45" s="74" t="str">
        <f>M7</f>
        <v>対策レベル3</v>
      </c>
      <c r="E45" s="73" t="str">
        <f t="shared" si="0"/>
        <v>3</v>
      </c>
      <c r="F45" s="73" t="str">
        <f>N53</f>
        <v>東海</v>
      </c>
      <c r="G45" s="74" t="str">
        <f>G44</f>
        <v>対策レベル3</v>
      </c>
      <c r="H45" s="73" t="str">
        <f t="shared" si="1"/>
        <v>3</v>
      </c>
      <c r="I45" s="73"/>
      <c r="J45" s="73"/>
      <c r="K45" s="73"/>
      <c r="L45" s="73"/>
      <c r="M45" s="73"/>
      <c r="P45" s="104">
        <f>SUM(J8:K8,F8)</f>
        <v>4136</v>
      </c>
      <c r="S45" s="104"/>
    </row>
    <row r="46" spans="2:20" ht="33">
      <c r="B46" s="73"/>
      <c r="C46" s="73" t="s">
        <v>358</v>
      </c>
      <c r="D46" s="74" t="str">
        <f>C10</f>
        <v>対策レベル3</v>
      </c>
      <c r="E46" s="73" t="str">
        <f t="shared" si="0"/>
        <v>3</v>
      </c>
      <c r="F46" s="73" t="str">
        <f>F45</f>
        <v>東海</v>
      </c>
      <c r="G46" s="74" t="str">
        <f>G45</f>
        <v>対策レベル3</v>
      </c>
      <c r="H46" s="73" t="str">
        <f t="shared" si="1"/>
        <v>3</v>
      </c>
      <c r="I46" s="73"/>
      <c r="J46" s="73"/>
      <c r="K46" s="73"/>
      <c r="L46" s="73"/>
      <c r="M46" s="73"/>
      <c r="P46" s="104"/>
      <c r="T46" s="104"/>
    </row>
    <row r="47" spans="2:20" ht="33">
      <c r="B47" s="73"/>
      <c r="C47" s="73" t="s">
        <v>359</v>
      </c>
      <c r="D47" s="74" t="str">
        <f>D10</f>
        <v>対策レベル3</v>
      </c>
      <c r="E47" s="73" t="str">
        <f t="shared" si="0"/>
        <v>3</v>
      </c>
      <c r="F47" s="73" t="str">
        <f>F46</f>
        <v>東海</v>
      </c>
      <c r="G47" s="74" t="str">
        <f>G46</f>
        <v>対策レベル3</v>
      </c>
      <c r="H47" s="73" t="str">
        <f t="shared" si="1"/>
        <v>3</v>
      </c>
      <c r="I47" s="73"/>
      <c r="J47" s="73"/>
      <c r="K47" s="73"/>
      <c r="L47" s="73"/>
      <c r="M47" s="73"/>
      <c r="N47" s="46" t="s">
        <v>419</v>
      </c>
      <c r="O47" s="46" t="s">
        <v>420</v>
      </c>
      <c r="P47" s="107" t="str">
        <f>IF(OR(P48&gt;=30),"対策レベル3",IF(P48&gt;0,"対策レベル2",IF(AND(P48=0,$O$37&gt;0),"対策レベル1","対策レベル0")))</f>
        <v>対策レベル3</v>
      </c>
      <c r="T47" s="104"/>
    </row>
    <row r="48" spans="2:20" ht="33">
      <c r="B48" s="73"/>
      <c r="C48" s="73" t="s">
        <v>360</v>
      </c>
      <c r="D48" s="74" t="str">
        <f>E10</f>
        <v>対策レベル3</v>
      </c>
      <c r="E48" s="73" t="str">
        <f t="shared" si="0"/>
        <v>3</v>
      </c>
      <c r="F48" s="73" t="str">
        <f>N56</f>
        <v>関西</v>
      </c>
      <c r="G48" s="74" t="str">
        <f>P56</f>
        <v>対策レベル3</v>
      </c>
      <c r="H48" s="73" t="str">
        <f t="shared" si="1"/>
        <v>3</v>
      </c>
      <c r="I48" s="73"/>
      <c r="J48" s="73"/>
      <c r="K48" s="73"/>
      <c r="L48" s="73"/>
      <c r="M48" s="73"/>
      <c r="P48" s="104">
        <f>SUM(J5:M5,C8:E8)</f>
        <v>26164</v>
      </c>
      <c r="S48" s="104"/>
    </row>
    <row r="49" spans="2:20" ht="33">
      <c r="B49" s="73"/>
      <c r="C49" s="73" t="s">
        <v>361</v>
      </c>
      <c r="D49" s="74" t="str">
        <f>F10</f>
        <v>対策レベル3</v>
      </c>
      <c r="E49" s="73" t="str">
        <f t="shared" si="0"/>
        <v>3</v>
      </c>
      <c r="F49" s="73" t="str">
        <f t="shared" ref="F49:G53" si="4">F48</f>
        <v>関西</v>
      </c>
      <c r="G49" s="74" t="str">
        <f t="shared" si="4"/>
        <v>対策レベル3</v>
      </c>
      <c r="H49" s="73" t="str">
        <f t="shared" si="1"/>
        <v>3</v>
      </c>
      <c r="I49" s="73"/>
      <c r="J49" s="73"/>
      <c r="K49" s="73"/>
      <c r="L49" s="73"/>
      <c r="M49" s="73"/>
      <c r="P49" s="104"/>
      <c r="T49" s="104"/>
    </row>
    <row r="50" spans="2:20" ht="33">
      <c r="B50" s="73"/>
      <c r="C50" s="73" t="s">
        <v>362</v>
      </c>
      <c r="D50" s="74" t="str">
        <f>G10</f>
        <v>対策レベル3</v>
      </c>
      <c r="E50" s="73" t="str">
        <f t="shared" si="0"/>
        <v>3</v>
      </c>
      <c r="F50" s="73" t="str">
        <f t="shared" si="4"/>
        <v>関西</v>
      </c>
      <c r="G50" s="74" t="str">
        <f t="shared" si="4"/>
        <v>対策レベル3</v>
      </c>
      <c r="H50" s="73" t="str">
        <f t="shared" si="1"/>
        <v>3</v>
      </c>
      <c r="I50" s="73"/>
      <c r="J50" s="73"/>
      <c r="K50" s="73"/>
      <c r="L50" s="73"/>
      <c r="M50" s="73"/>
      <c r="N50" s="46" t="s">
        <v>421</v>
      </c>
      <c r="O50" s="46" t="s">
        <v>431</v>
      </c>
      <c r="P50" s="107" t="str">
        <f>IF(OR(P51&gt;=30),"対策レベル3",IF(P51&gt;0,"対策レベル2",IF(AND(P51=0,$O$37&gt;0),"対策レベル1","対策レベル0")))</f>
        <v>対策レベル3</v>
      </c>
      <c r="T50" s="104"/>
    </row>
    <row r="51" spans="2:20" ht="33">
      <c r="B51" s="73"/>
      <c r="C51" s="73" t="s">
        <v>363</v>
      </c>
      <c r="D51" s="74" t="str">
        <f>H10</f>
        <v>対策レベル3</v>
      </c>
      <c r="E51" s="73" t="str">
        <f t="shared" si="0"/>
        <v>3</v>
      </c>
      <c r="F51" s="73" t="str">
        <f t="shared" si="4"/>
        <v>関西</v>
      </c>
      <c r="G51" s="74" t="str">
        <f t="shared" si="4"/>
        <v>対策レベル3</v>
      </c>
      <c r="H51" s="73" t="str">
        <f t="shared" si="1"/>
        <v>3</v>
      </c>
      <c r="I51" s="73"/>
      <c r="J51" s="73"/>
      <c r="K51" s="73"/>
      <c r="L51" s="73"/>
      <c r="M51" s="73"/>
      <c r="P51" s="104">
        <f>SUM(G8:I8)</f>
        <v>2523</v>
      </c>
      <c r="S51" s="104"/>
    </row>
    <row r="52" spans="2:20" ht="33">
      <c r="B52" s="73"/>
      <c r="C52" s="73" t="s">
        <v>364</v>
      </c>
      <c r="D52" s="74" t="str">
        <f>I10</f>
        <v>対策レベル3</v>
      </c>
      <c r="E52" s="73" t="str">
        <f t="shared" si="0"/>
        <v>3</v>
      </c>
      <c r="F52" s="73" t="str">
        <f t="shared" si="4"/>
        <v>関西</v>
      </c>
      <c r="G52" s="74" t="str">
        <f t="shared" si="4"/>
        <v>対策レベル3</v>
      </c>
      <c r="H52" s="73" t="str">
        <f t="shared" si="1"/>
        <v>3</v>
      </c>
      <c r="I52" s="73"/>
      <c r="J52" s="73"/>
      <c r="K52" s="73"/>
      <c r="L52" s="73"/>
      <c r="M52" s="73"/>
      <c r="P52" s="104"/>
      <c r="T52" s="104"/>
    </row>
    <row r="53" spans="2:20" ht="33">
      <c r="B53" s="73"/>
      <c r="C53" s="73" t="s">
        <v>365</v>
      </c>
      <c r="D53" s="74" t="str">
        <f>J10</f>
        <v>対策レベル3</v>
      </c>
      <c r="E53" s="73" t="str">
        <f t="shared" si="0"/>
        <v>3</v>
      </c>
      <c r="F53" s="73" t="str">
        <f t="shared" si="4"/>
        <v>関西</v>
      </c>
      <c r="G53" s="74" t="str">
        <f t="shared" si="4"/>
        <v>対策レベル3</v>
      </c>
      <c r="H53" s="73" t="str">
        <f t="shared" si="1"/>
        <v>3</v>
      </c>
      <c r="I53" s="73"/>
      <c r="J53" s="73"/>
      <c r="K53" s="73"/>
      <c r="L53" s="73"/>
      <c r="M53" s="73"/>
      <c r="N53" s="46" t="s">
        <v>424</v>
      </c>
      <c r="O53" s="46" t="s">
        <v>432</v>
      </c>
      <c r="P53" s="107" t="str">
        <f>IF(OR(P54&gt;=30),"対策レベル3",IF(P54&gt;0,"対策レベル2",IF(AND(P54=0,$O$37&gt;0),"対策レベル1","対策レベル0")))</f>
        <v>対策レベル3</v>
      </c>
      <c r="T53" s="104"/>
    </row>
    <row r="54" spans="2:20" ht="33">
      <c r="B54" s="73"/>
      <c r="C54" s="73" t="s">
        <v>366</v>
      </c>
      <c r="D54" s="74" t="str">
        <f>K10</f>
        <v>対策レベル3</v>
      </c>
      <c r="E54" s="73" t="str">
        <f t="shared" si="0"/>
        <v>3</v>
      </c>
      <c r="F54" s="73" t="str">
        <f>N59</f>
        <v>山陰</v>
      </c>
      <c r="G54" s="74" t="str">
        <f>P59</f>
        <v>対策レベル3</v>
      </c>
      <c r="H54" s="73" t="str">
        <f t="shared" si="1"/>
        <v>3</v>
      </c>
      <c r="I54" s="73"/>
      <c r="J54" s="73"/>
      <c r="K54" s="73"/>
      <c r="L54" s="73"/>
      <c r="M54" s="73"/>
      <c r="P54" s="104">
        <f>SUM(C11,L8,D11,M8)</f>
        <v>6753</v>
      </c>
      <c r="S54" s="104"/>
    </row>
    <row r="55" spans="2:20" ht="33">
      <c r="B55" s="73"/>
      <c r="C55" s="73" t="s">
        <v>367</v>
      </c>
      <c r="D55" s="74" t="str">
        <f>L10</f>
        <v>対策レベル3</v>
      </c>
      <c r="E55" s="73" t="str">
        <f t="shared" si="0"/>
        <v>3</v>
      </c>
      <c r="F55" s="73" t="str">
        <f>F54</f>
        <v>山陰</v>
      </c>
      <c r="G55" s="74" t="str">
        <f>G54</f>
        <v>対策レベル3</v>
      </c>
      <c r="H55" s="73" t="str">
        <f t="shared" si="1"/>
        <v>3</v>
      </c>
      <c r="I55" s="73"/>
      <c r="J55" s="73"/>
      <c r="K55" s="73"/>
      <c r="L55" s="73"/>
      <c r="M55" s="73"/>
      <c r="P55" s="104"/>
      <c r="T55" s="104"/>
    </row>
    <row r="56" spans="2:20" ht="33">
      <c r="B56" s="73"/>
      <c r="C56" s="73" t="s">
        <v>368</v>
      </c>
      <c r="D56" s="74" t="str">
        <f>M10</f>
        <v>対策レベル3</v>
      </c>
      <c r="E56" s="73" t="str">
        <f t="shared" si="0"/>
        <v>3</v>
      </c>
      <c r="F56" s="73" t="str">
        <f>N62</f>
        <v>山陽</v>
      </c>
      <c r="G56" s="74" t="str">
        <f>P62</f>
        <v>対策レベル3</v>
      </c>
      <c r="H56" s="73" t="str">
        <f t="shared" si="1"/>
        <v>3</v>
      </c>
      <c r="I56" s="73"/>
      <c r="J56" s="73"/>
      <c r="K56" s="73"/>
      <c r="L56" s="73"/>
      <c r="M56" s="73"/>
      <c r="N56" s="46" t="s">
        <v>422</v>
      </c>
      <c r="O56" s="46" t="s">
        <v>423</v>
      </c>
      <c r="P56" s="107" t="str">
        <f>IF(OR(P57&gt;=30),"対策レベル3",IF(P57&gt;0,"対策レベル2",IF(AND(P57=0,$O$37&gt;0),"対策レベル1","対策レベル0")))</f>
        <v>対策レベル3</v>
      </c>
      <c r="T56" s="104"/>
    </row>
    <row r="57" spans="2:20" ht="33">
      <c r="B57" s="73"/>
      <c r="C57" s="73" t="s">
        <v>369</v>
      </c>
      <c r="D57" s="74" t="str">
        <f>C13</f>
        <v>対策レベル3</v>
      </c>
      <c r="E57" s="73" t="str">
        <f t="shared" si="0"/>
        <v>3</v>
      </c>
      <c r="F57" s="73" t="str">
        <f>F56</f>
        <v>山陽</v>
      </c>
      <c r="G57" s="74" t="str">
        <f>G56</f>
        <v>対策レベル3</v>
      </c>
      <c r="H57" s="73" t="str">
        <f t="shared" si="1"/>
        <v>3</v>
      </c>
      <c r="I57" s="73"/>
      <c r="J57" s="73"/>
      <c r="K57" s="73"/>
      <c r="L57" s="73"/>
      <c r="M57" s="73"/>
      <c r="P57" s="104">
        <f>SUM(E11:J11)</f>
        <v>11260</v>
      </c>
      <c r="S57" s="104"/>
    </row>
    <row r="58" spans="2:20" ht="33">
      <c r="B58" s="73"/>
      <c r="C58" s="73" t="s">
        <v>370</v>
      </c>
      <c r="D58" s="74" t="str">
        <f>D13</f>
        <v>対策レベル3</v>
      </c>
      <c r="E58" s="73" t="str">
        <f t="shared" si="0"/>
        <v>3</v>
      </c>
      <c r="F58" s="73" t="str">
        <f>F57</f>
        <v>山陽</v>
      </c>
      <c r="G58" s="74" t="str">
        <f>G57</f>
        <v>対策レベル3</v>
      </c>
      <c r="H58" s="73" t="str">
        <f t="shared" si="1"/>
        <v>3</v>
      </c>
      <c r="I58" s="73"/>
      <c r="J58" s="73"/>
      <c r="K58" s="73"/>
      <c r="L58" s="73"/>
      <c r="M58" s="73"/>
      <c r="P58" s="104"/>
      <c r="T58" s="104"/>
    </row>
    <row r="59" spans="2:20" ht="33">
      <c r="B59" s="73"/>
      <c r="C59" s="73" t="s">
        <v>371</v>
      </c>
      <c r="D59" s="74" t="str">
        <f>E13</f>
        <v>対策レベル3</v>
      </c>
      <c r="E59" s="73" t="str">
        <f t="shared" si="0"/>
        <v>3</v>
      </c>
      <c r="F59" s="73" t="str">
        <f>N65</f>
        <v>四国</v>
      </c>
      <c r="G59" s="74" t="str">
        <f>P65</f>
        <v>対策レベル3</v>
      </c>
      <c r="H59" s="73" t="str">
        <f t="shared" si="1"/>
        <v>3</v>
      </c>
      <c r="I59" s="73"/>
      <c r="J59" s="73"/>
      <c r="K59" s="73"/>
      <c r="L59" s="73"/>
      <c r="M59" s="73"/>
      <c r="N59" s="46" t="s">
        <v>425</v>
      </c>
      <c r="O59" s="46" t="s">
        <v>428</v>
      </c>
      <c r="P59" s="107" t="str">
        <f>IF(OR(P60&gt;=30),"対策レベル3",IF(P60&gt;0,"対策レベル2",IF(AND(P60=0,$O$37&gt;0),"対策レベル1","対策レベル0")))</f>
        <v>対策レベル3</v>
      </c>
      <c r="T59" s="104"/>
    </row>
    <row r="60" spans="2:20" ht="33">
      <c r="B60" s="73"/>
      <c r="C60" s="73" t="s">
        <v>372</v>
      </c>
      <c r="D60" s="74" t="str">
        <f>F13</f>
        <v>対策レベル3</v>
      </c>
      <c r="E60" s="73" t="str">
        <f t="shared" si="0"/>
        <v>3</v>
      </c>
      <c r="F60" s="73" t="str">
        <f>F59</f>
        <v>四国</v>
      </c>
      <c r="G60" s="74" t="str">
        <f>G59</f>
        <v>対策レベル3</v>
      </c>
      <c r="H60" s="73" t="str">
        <f t="shared" si="1"/>
        <v>3</v>
      </c>
      <c r="I60" s="73"/>
      <c r="J60" s="73"/>
      <c r="K60" s="73"/>
      <c r="L60" s="73"/>
      <c r="M60" s="73"/>
      <c r="P60" s="104">
        <f>SUM(K11:L11)</f>
        <v>572</v>
      </c>
      <c r="S60" s="104"/>
    </row>
    <row r="61" spans="2:20" ht="33">
      <c r="B61" s="73"/>
      <c r="C61" s="73" t="s">
        <v>373</v>
      </c>
      <c r="D61" s="74" t="str">
        <f>G13</f>
        <v>対策レベル3</v>
      </c>
      <c r="E61" s="73" t="str">
        <f t="shared" si="0"/>
        <v>3</v>
      </c>
      <c r="F61" s="73" t="str">
        <f t="shared" ref="F61:F62" si="5">F60</f>
        <v>四国</v>
      </c>
      <c r="G61" s="74" t="str">
        <f>G60</f>
        <v>対策レベル3</v>
      </c>
      <c r="H61" s="73" t="str">
        <f t="shared" si="1"/>
        <v>3</v>
      </c>
      <c r="I61" s="73"/>
      <c r="J61" s="73"/>
      <c r="K61" s="73"/>
      <c r="L61" s="73"/>
      <c r="M61" s="73"/>
      <c r="P61" s="104"/>
      <c r="T61" s="104"/>
    </row>
    <row r="62" spans="2:20" ht="33">
      <c r="B62" s="73"/>
      <c r="C62" s="73" t="s">
        <v>374</v>
      </c>
      <c r="D62" s="74" t="str">
        <f>H13</f>
        <v>対策レベル3</v>
      </c>
      <c r="E62" s="73" t="str">
        <f t="shared" si="0"/>
        <v>3</v>
      </c>
      <c r="F62" s="73" t="str">
        <f t="shared" si="5"/>
        <v>四国</v>
      </c>
      <c r="G62" s="74" t="str">
        <f>G61</f>
        <v>対策レベル3</v>
      </c>
      <c r="H62" s="73" t="str">
        <f t="shared" si="1"/>
        <v>3</v>
      </c>
      <c r="I62" s="73"/>
      <c r="J62" s="73"/>
      <c r="K62" s="73"/>
      <c r="L62" s="73"/>
      <c r="M62" s="73"/>
      <c r="N62" s="46" t="s">
        <v>426</v>
      </c>
      <c r="O62" s="46" t="s">
        <v>429</v>
      </c>
      <c r="P62" s="107" t="str">
        <f>IF(OR(P63&gt;=30),"対策レベル3",IF(P63&gt;0,"対策レベル2",IF(AND(P63=0,$O$37&gt;0),"対策レベル1","対策レベル0")))</f>
        <v>対策レベル3</v>
      </c>
      <c r="T62" s="104"/>
    </row>
    <row r="63" spans="2:20" ht="33">
      <c r="B63" s="73"/>
      <c r="C63" s="73" t="s">
        <v>375</v>
      </c>
      <c r="D63" s="74" t="str">
        <f>I13</f>
        <v>対策レベル3</v>
      </c>
      <c r="E63" s="73" t="str">
        <f t="shared" si="0"/>
        <v>3</v>
      </c>
      <c r="F63" s="73" t="str">
        <f>N68</f>
        <v>九州</v>
      </c>
      <c r="G63" s="74" t="str">
        <f>P68</f>
        <v>対策レベル3</v>
      </c>
      <c r="H63" s="73" t="str">
        <f t="shared" si="1"/>
        <v>3</v>
      </c>
      <c r="I63" s="73"/>
      <c r="J63" s="73"/>
      <c r="K63" s="73"/>
      <c r="L63" s="73"/>
      <c r="M63" s="73"/>
      <c r="P63" s="104">
        <f>SUM(M11,C14:D14)</f>
        <v>3047</v>
      </c>
      <c r="S63" s="104"/>
    </row>
    <row r="64" spans="2:20" ht="33">
      <c r="B64" s="73"/>
      <c r="C64" s="73" t="s">
        <v>376</v>
      </c>
      <c r="D64" s="74" t="str">
        <f>J13</f>
        <v>対策レベル3</v>
      </c>
      <c r="E64" s="73" t="str">
        <f t="shared" si="0"/>
        <v>3</v>
      </c>
      <c r="F64" s="73" t="str">
        <f>F63</f>
        <v>九州</v>
      </c>
      <c r="G64" s="74" t="str">
        <f>G63</f>
        <v>対策レベル3</v>
      </c>
      <c r="H64" s="73" t="str">
        <f t="shared" si="1"/>
        <v>3</v>
      </c>
      <c r="I64" s="73"/>
      <c r="J64" s="73"/>
      <c r="K64" s="73"/>
      <c r="L64" s="73"/>
      <c r="M64" s="73"/>
      <c r="P64" s="104"/>
      <c r="T64" s="104"/>
    </row>
    <row r="65" spans="2:20" ht="33">
      <c r="B65" s="73"/>
      <c r="C65" s="73" t="s">
        <v>377</v>
      </c>
      <c r="D65" s="74" t="str">
        <f>K13</f>
        <v>対策レベル3</v>
      </c>
      <c r="E65" s="73" t="str">
        <f t="shared" si="0"/>
        <v>3</v>
      </c>
      <c r="F65" s="73" t="str">
        <f t="shared" ref="F65:F69" si="6">F64</f>
        <v>九州</v>
      </c>
      <c r="G65" s="74" t="str">
        <f>G64</f>
        <v>対策レベル3</v>
      </c>
      <c r="H65" s="73" t="str">
        <f t="shared" si="1"/>
        <v>3</v>
      </c>
      <c r="I65" s="73"/>
      <c r="J65" s="73"/>
      <c r="K65" s="73"/>
      <c r="L65" s="73"/>
      <c r="M65" s="73"/>
      <c r="N65" s="46" t="s">
        <v>427</v>
      </c>
      <c r="O65" s="46" t="s">
        <v>430</v>
      </c>
      <c r="P65" s="107" t="str">
        <f>IF(OR(P66&gt;=30),"対策レベル3",IF(P66&gt;0,"対策レベル2",IF(AND(P66=0,$O$37&gt;0),"対策レベル1","対策レベル0")))</f>
        <v>対策レベル3</v>
      </c>
      <c r="T65" s="104"/>
    </row>
    <row r="66" spans="2:20" ht="33">
      <c r="B66" s="73"/>
      <c r="C66" s="73" t="s">
        <v>378</v>
      </c>
      <c r="D66" s="74" t="str">
        <f>L13</f>
        <v>対策レベル3</v>
      </c>
      <c r="E66" s="73" t="str">
        <f t="shared" si="0"/>
        <v>3</v>
      </c>
      <c r="F66" s="73" t="str">
        <f t="shared" si="6"/>
        <v>九州</v>
      </c>
      <c r="G66" s="74" t="str">
        <f>G65</f>
        <v>対策レベル3</v>
      </c>
      <c r="H66" s="73" t="str">
        <f t="shared" si="1"/>
        <v>3</v>
      </c>
      <c r="I66" s="73"/>
      <c r="J66" s="73"/>
      <c r="K66" s="73"/>
      <c r="L66" s="73"/>
      <c r="M66" s="73"/>
      <c r="P66" s="104">
        <f>SUM(E14:H14)</f>
        <v>1566</v>
      </c>
      <c r="S66" s="104"/>
    </row>
    <row r="67" spans="2:20" ht="33">
      <c r="B67" s="73"/>
      <c r="C67" s="73" t="s">
        <v>379</v>
      </c>
      <c r="D67" s="74" t="str">
        <f>M13</f>
        <v>対策レベル3</v>
      </c>
      <c r="E67" s="73" t="str">
        <f t="shared" si="0"/>
        <v>3</v>
      </c>
      <c r="F67" s="73" t="str">
        <f t="shared" si="6"/>
        <v>九州</v>
      </c>
      <c r="G67" s="74" t="str">
        <f>G66</f>
        <v>対策レベル3</v>
      </c>
      <c r="H67" s="73" t="str">
        <f t="shared" si="1"/>
        <v>3</v>
      </c>
      <c r="I67" s="73"/>
      <c r="J67" s="73"/>
      <c r="K67" s="73"/>
      <c r="L67" s="73"/>
      <c r="M67" s="73"/>
      <c r="P67" s="104"/>
      <c r="T67" s="104"/>
    </row>
    <row r="68" spans="2:20" ht="33">
      <c r="B68" s="73"/>
      <c r="C68" s="73" t="s">
        <v>380</v>
      </c>
      <c r="D68" s="74" t="str">
        <f>C16</f>
        <v>対策レベル3</v>
      </c>
      <c r="E68" s="73" t="str">
        <f t="shared" si="0"/>
        <v>3</v>
      </c>
      <c r="F68" s="73" t="str">
        <f t="shared" si="6"/>
        <v>九州</v>
      </c>
      <c r="G68" s="74" t="str">
        <f>G67</f>
        <v>対策レベル3</v>
      </c>
      <c r="H68" s="73" t="str">
        <f t="shared" si="1"/>
        <v>3</v>
      </c>
      <c r="I68" s="73"/>
      <c r="J68" s="73"/>
      <c r="K68" s="73"/>
      <c r="L68" s="73"/>
      <c r="M68" s="73"/>
      <c r="N68" s="46" t="s">
        <v>437</v>
      </c>
      <c r="O68" s="46" t="s">
        <v>436</v>
      </c>
      <c r="P68" s="107" t="str">
        <f>IF(OR(P69&gt;=30),"対策レベル3",IF(P69&gt;0,"対策レベル2",IF(AND(P69=0,$O$37&gt;0),"対策レベル1","対策レベル0")))</f>
        <v>対策レベル3</v>
      </c>
      <c r="T68" s="104"/>
    </row>
    <row r="69" spans="2:20" ht="33">
      <c r="B69" s="73"/>
      <c r="C69" s="73" t="s">
        <v>381</v>
      </c>
      <c r="D69" s="74" t="str">
        <f>D16</f>
        <v>対策レベル3</v>
      </c>
      <c r="E69" s="73" t="str">
        <f t="shared" si="0"/>
        <v>3</v>
      </c>
      <c r="F69" s="73" t="str">
        <f t="shared" si="6"/>
        <v>九州</v>
      </c>
      <c r="G69" s="74" t="str">
        <f>G68</f>
        <v>対策レベル3</v>
      </c>
      <c r="H69" s="73" t="str">
        <f t="shared" si="1"/>
        <v>3</v>
      </c>
      <c r="I69" s="73"/>
      <c r="J69" s="73"/>
      <c r="K69" s="73"/>
      <c r="L69" s="73"/>
      <c r="M69" s="73"/>
      <c r="P69" s="104">
        <f>SUM(I14:M14,C17:D17)</f>
        <v>4877</v>
      </c>
      <c r="S69" s="104"/>
    </row>
    <row r="70" spans="2:20" ht="33">
      <c r="B70" s="73"/>
      <c r="C70" s="73" t="s">
        <v>382</v>
      </c>
      <c r="D70" s="74" t="str">
        <f>E16</f>
        <v>対策レベル3</v>
      </c>
      <c r="E70" s="73" t="str">
        <f t="shared" si="0"/>
        <v>3</v>
      </c>
      <c r="F70" s="73" t="str">
        <f>N71</f>
        <v>沖縄</v>
      </c>
      <c r="G70" s="74" t="str">
        <f>P71</f>
        <v>対策レベル3</v>
      </c>
      <c r="H70" s="73" t="str">
        <f t="shared" si="1"/>
        <v>3</v>
      </c>
      <c r="I70" s="73"/>
      <c r="J70" s="73"/>
      <c r="K70" s="73"/>
      <c r="L70" s="73"/>
      <c r="M70" s="73"/>
      <c r="P70" s="104"/>
      <c r="T70" s="104"/>
    </row>
    <row r="71" spans="2:20" ht="33">
      <c r="C71" s="46" t="s">
        <v>541</v>
      </c>
      <c r="N71" s="46" t="s">
        <v>435</v>
      </c>
      <c r="P71" s="107" t="str">
        <f>IF(OR(P72&gt;=30),"対策レベル3",IF(P72&gt;0,"対策レベル2",IF(AND(P72=0,$O$37&gt;0),"対策レベル1","対策レベル0")))</f>
        <v>対策レベル3</v>
      </c>
    </row>
    <row r="72" spans="2:20">
      <c r="P72" s="104">
        <f>E17</f>
        <v>1435</v>
      </c>
      <c r="S72" s="104"/>
    </row>
    <row r="73" spans="2:20">
      <c r="P73" s="104"/>
      <c r="T73" s="104"/>
    </row>
    <row r="74" spans="2:20">
      <c r="S74" s="104"/>
      <c r="T74" s="104"/>
    </row>
    <row r="75" spans="2:20">
      <c r="O75" s="46" t="str">
        <f>O41</f>
        <v>青森・岩手・宮城・秋田・山形・福島</v>
      </c>
      <c r="S75" s="104"/>
      <c r="T75" s="104"/>
    </row>
    <row r="76" spans="2:20">
      <c r="O76" s="46" t="str">
        <f>O44</f>
        <v>山梨・長野・新潟</v>
      </c>
      <c r="S76" s="104"/>
      <c r="T76" s="104"/>
    </row>
    <row r="77" spans="2:20">
      <c r="O77" s="46" t="str">
        <f>O47</f>
        <v>茨城・栃木・群馬・埼玉・千葉・東京・神奈川</v>
      </c>
    </row>
    <row r="78" spans="2:20">
      <c r="O78" s="46" t="str">
        <f>O50</f>
        <v>富山・石川・福井</v>
      </c>
    </row>
    <row r="79" spans="2:20">
      <c r="O79" s="46" t="str">
        <f>O53</f>
        <v>愛知・岐阜・三重・静岡</v>
      </c>
    </row>
    <row r="80" spans="2:20">
      <c r="O80" s="46" t="str">
        <f>O56</f>
        <v>大阪・京都・兵庫・滋賀・奈良・和歌山</v>
      </c>
    </row>
    <row r="81" spans="15:15">
      <c r="O81" s="46" t="str">
        <f>O59</f>
        <v>島根・鳥取</v>
      </c>
    </row>
    <row r="82" spans="15:15">
      <c r="O82" s="46" t="str">
        <f>O62</f>
        <v>広島・岡山・山口</v>
      </c>
    </row>
    <row r="83" spans="15:15">
      <c r="O83" s="46" t="str">
        <f>O65</f>
        <v>徳島・香川・愛媛・高知</v>
      </c>
    </row>
    <row r="84" spans="15:15">
      <c r="O84" s="46" t="str">
        <f>O68</f>
        <v>福岡・大分・佐賀・長崎・熊本・宮崎・鹿児島</v>
      </c>
    </row>
    <row r="98" spans="15:15">
      <c r="O98" s="47"/>
    </row>
  </sheetData>
  <sheetProtection password="99A8" sheet="1" objects="1" scenarios="1"/>
  <phoneticPr fontId="4"/>
  <conditionalFormatting sqref="C4">
    <cfRule type="expression" dxfId="33" priority="7">
      <formula>C4="対策レベル1"</formula>
    </cfRule>
    <cfRule type="expression" dxfId="32" priority="8">
      <formula>C4="対策レベル2"</formula>
    </cfRule>
    <cfRule type="expression" dxfId="31" priority="9">
      <formula>C4="対策レベル3"</formula>
    </cfRule>
  </conditionalFormatting>
  <conditionalFormatting sqref="C16:E16 C13:M13 C10:M10 C7:M7 D4:M4">
    <cfRule type="expression" dxfId="30" priority="4">
      <formula>C4="対策レベル1"</formula>
    </cfRule>
    <cfRule type="expression" dxfId="29" priority="5">
      <formula>C4="対策レベル2"</formula>
    </cfRule>
    <cfRule type="expression" dxfId="28" priority="6">
      <formula>C4="対策レベル3"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B1:G17"/>
  <sheetViews>
    <sheetView showGridLines="0" zoomScaleNormal="100" workbookViewId="0">
      <selection activeCell="D9" sqref="D9"/>
    </sheetView>
  </sheetViews>
  <sheetFormatPr defaultRowHeight="17.649999999999999"/>
  <cols>
    <col min="1" max="1" width="2.125" style="38" customWidth="1"/>
    <col min="2" max="2" width="10.375" style="38" customWidth="1"/>
    <col min="3" max="3" width="11.5" style="38" customWidth="1"/>
    <col min="4" max="7" width="19" style="38" customWidth="1"/>
    <col min="8" max="16384" width="9" style="38"/>
  </cols>
  <sheetData>
    <row r="1" spans="2:7">
      <c r="B1" s="97" t="s">
        <v>398</v>
      </c>
      <c r="C1" s="97" t="str">
        <f>IF(①感染症予防管理シート!E16="","",①感染症予防管理シート!E16)</f>
        <v/>
      </c>
      <c r="D1" s="97"/>
      <c r="E1" s="97"/>
      <c r="F1" s="97"/>
      <c r="G1" s="97"/>
    </row>
    <row r="2" spans="2:7" ht="18" thickBot="1">
      <c r="B2" s="97" t="s">
        <v>400</v>
      </c>
      <c r="C2" s="97" t="str">
        <f>IF(①感染症予防管理シート!E18="","",①感染症予防管理シート!E18)</f>
        <v/>
      </c>
      <c r="D2" s="97"/>
      <c r="E2" s="97" t="s">
        <v>401</v>
      </c>
      <c r="F2" s="97" t="str">
        <f>IF(①感染症予防管理シート!E20="","",①感染症予防管理シート!E20)</f>
        <v/>
      </c>
      <c r="G2" s="97"/>
    </row>
    <row r="3" spans="2:7">
      <c r="B3" s="88"/>
      <c r="C3" s="89"/>
      <c r="D3" s="90" t="s">
        <v>49</v>
      </c>
      <c r="E3" s="90" t="s">
        <v>397</v>
      </c>
      <c r="F3" s="90" t="s">
        <v>384</v>
      </c>
      <c r="G3" s="91" t="s">
        <v>387</v>
      </c>
    </row>
    <row r="4" spans="2:7" ht="17.649999999999999" customHeight="1" thickBot="1">
      <c r="B4" s="102" t="s">
        <v>48</v>
      </c>
      <c r="C4" s="92"/>
      <c r="D4" s="93">
        <f>①感染症予防管理シート!P20*100</f>
        <v>0.97087378640776689</v>
      </c>
      <c r="E4" s="94" t="str">
        <f>IF(①感染症予防管理シート!E11="","",①感染症予防管理シート!E11)</f>
        <v>選択して下さい。</v>
      </c>
      <c r="F4" s="95">
        <f>'②月次防災防犯衛生管理（施設様用）'!D3</f>
        <v>0</v>
      </c>
      <c r="G4" s="96">
        <f>'③新たな取り組みについて（施設様用）'!D3</f>
        <v>0</v>
      </c>
    </row>
    <row r="5" spans="2:7">
      <c r="B5" s="97"/>
      <c r="C5" s="97" t="s">
        <v>386</v>
      </c>
      <c r="D5" s="98" t="s">
        <v>293</v>
      </c>
      <c r="E5" s="98" t="s">
        <v>399</v>
      </c>
      <c r="F5" s="98" t="s">
        <v>385</v>
      </c>
      <c r="G5" s="98" t="s">
        <v>388</v>
      </c>
    </row>
    <row r="6" spans="2:7">
      <c r="B6" s="97" t="s">
        <v>31</v>
      </c>
      <c r="C6" s="99"/>
      <c r="D6" s="100"/>
      <c r="E6" s="169"/>
      <c r="F6" s="170"/>
      <c r="G6" s="101"/>
    </row>
    <row r="7" spans="2:7">
      <c r="B7" s="97" t="s">
        <v>32</v>
      </c>
      <c r="C7" s="99"/>
      <c r="D7" s="100"/>
      <c r="E7" s="169"/>
      <c r="F7" s="170"/>
      <c r="G7" s="101"/>
    </row>
    <row r="8" spans="2:7">
      <c r="B8" s="97" t="s">
        <v>33</v>
      </c>
      <c r="C8" s="99"/>
      <c r="D8" s="100"/>
      <c r="E8" s="169"/>
      <c r="F8" s="170"/>
      <c r="G8" s="101"/>
    </row>
    <row r="9" spans="2:7">
      <c r="B9" s="97" t="s">
        <v>34</v>
      </c>
      <c r="C9" s="99"/>
      <c r="D9" s="100"/>
      <c r="E9" s="169"/>
      <c r="F9" s="170"/>
      <c r="G9" s="101"/>
    </row>
    <row r="10" spans="2:7">
      <c r="B10" s="97" t="s">
        <v>35</v>
      </c>
      <c r="C10" s="99"/>
      <c r="D10" s="100"/>
      <c r="E10" s="169"/>
      <c r="F10" s="170"/>
      <c r="G10" s="101"/>
    </row>
    <row r="11" spans="2:7">
      <c r="B11" s="97" t="s">
        <v>36</v>
      </c>
      <c r="C11" s="99"/>
      <c r="D11" s="100"/>
      <c r="E11" s="169"/>
      <c r="F11" s="170"/>
      <c r="G11" s="101"/>
    </row>
    <row r="12" spans="2:7">
      <c r="B12" s="97" t="s">
        <v>37</v>
      </c>
      <c r="C12" s="99"/>
      <c r="D12" s="100"/>
      <c r="E12" s="169"/>
      <c r="F12" s="170"/>
      <c r="G12" s="101"/>
    </row>
    <row r="13" spans="2:7">
      <c r="B13" s="97" t="s">
        <v>38</v>
      </c>
      <c r="C13" s="99"/>
      <c r="D13" s="100"/>
      <c r="E13" s="169"/>
      <c r="F13" s="170"/>
      <c r="G13" s="101"/>
    </row>
    <row r="14" spans="2:7">
      <c r="B14" s="97" t="s">
        <v>39</v>
      </c>
      <c r="C14" s="99"/>
      <c r="D14" s="100"/>
      <c r="E14" s="169"/>
      <c r="F14" s="170"/>
      <c r="G14" s="101"/>
    </row>
    <row r="15" spans="2:7">
      <c r="B15" s="97" t="s">
        <v>40</v>
      </c>
      <c r="C15" s="99"/>
      <c r="D15" s="100"/>
      <c r="E15" s="169"/>
      <c r="F15" s="170"/>
      <c r="G15" s="101"/>
    </row>
    <row r="16" spans="2:7">
      <c r="B16" s="97" t="s">
        <v>41</v>
      </c>
      <c r="C16" s="99"/>
      <c r="D16" s="100"/>
      <c r="E16" s="169"/>
      <c r="F16" s="170"/>
      <c r="G16" s="101"/>
    </row>
    <row r="17" spans="2:7">
      <c r="B17" s="97" t="s">
        <v>42</v>
      </c>
      <c r="C17" s="99"/>
      <c r="D17" s="100"/>
      <c r="E17" s="169"/>
      <c r="F17" s="170"/>
      <c r="G17" s="101"/>
    </row>
  </sheetData>
  <phoneticPr fontId="4"/>
  <pageMargins left="0.25" right="0.25" top="0.75" bottom="0.75" header="0.3" footer="0.3"/>
  <pageSetup paperSize="9" fitToWidth="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Z292"/>
  <sheetViews>
    <sheetView showGridLines="0" tabSelected="1" view="pageBreakPreview" zoomScale="40" zoomScaleNormal="40" zoomScaleSheetLayoutView="40" workbookViewId="0">
      <selection activeCell="E17" sqref="E17:F17"/>
    </sheetView>
  </sheetViews>
  <sheetFormatPr defaultRowHeight="19.899999999999999" outlineLevelCol="1"/>
  <cols>
    <col min="1" max="1" width="2.375" style="4" customWidth="1"/>
    <col min="2" max="2" width="9.625" style="4" customWidth="1"/>
    <col min="3" max="3" width="16.875" style="4" customWidth="1"/>
    <col min="4" max="4" width="21.75" style="4" customWidth="1"/>
    <col min="5" max="5" width="15.625" style="4" customWidth="1"/>
    <col min="6" max="6" width="35.125" style="3" customWidth="1"/>
    <col min="7" max="7" width="99.125" style="3" customWidth="1"/>
    <col min="8" max="8" width="12" style="3" customWidth="1"/>
    <col min="9" max="9" width="55.375" style="3" customWidth="1"/>
    <col min="10" max="10" width="12" style="4" customWidth="1"/>
    <col min="11" max="11" width="52.375" style="4" customWidth="1"/>
    <col min="12" max="12" width="41.625" style="4" customWidth="1"/>
    <col min="13" max="13" width="9" style="39" hidden="1" customWidth="1" outlineLevel="1"/>
    <col min="14" max="14" width="13.6875" style="39" bestFit="1" customWidth="1" collapsed="1"/>
    <col min="15" max="15" width="12.75" style="39" bestFit="1" customWidth="1"/>
    <col min="16" max="16" width="12.125" style="39" customWidth="1"/>
    <col min="17" max="17" width="9" style="39"/>
    <col min="18" max="18" width="12.75" style="39" customWidth="1"/>
    <col min="19" max="19" width="13.6875" style="39" bestFit="1" customWidth="1"/>
    <col min="20" max="24" width="9" style="39"/>
    <col min="25" max="25" width="14.375" style="4" bestFit="1" customWidth="1"/>
    <col min="26" max="16384" width="9" style="4"/>
  </cols>
  <sheetData>
    <row r="1" spans="2:26" ht="28.35" customHeight="1" thickBot="1">
      <c r="B1" s="122" t="s">
        <v>458</v>
      </c>
      <c r="C1" s="1"/>
      <c r="D1" s="1"/>
      <c r="E1" s="114" t="s">
        <v>586</v>
      </c>
      <c r="F1" s="2"/>
      <c r="G1" s="103" t="str">
        <f>"※対策レベル表示は"&amp;→感染状況データ更新!B5&amp;"等データに基づく。"</f>
        <v>※対策レベル表示は2023年5月1日迄1週間累計新規感染者数等データに基づく。</v>
      </c>
      <c r="H1" s="2"/>
      <c r="L1" s="5"/>
    </row>
    <row r="2" spans="2:26" ht="28.35" customHeight="1" thickTop="1" thickBot="1">
      <c r="B2" s="193" t="s">
        <v>568</v>
      </c>
      <c r="C2" s="194"/>
      <c r="D2" s="195"/>
      <c r="E2" s="196" t="str">
        <f>IF(F14="選択して下さい。","",IF(AND(V9&gt;0,U9&gt;0,T9&gt;0,W9&gt;0),"A Clean Practice　認証","要改善"))</f>
        <v>要改善</v>
      </c>
      <c r="F2" s="197"/>
      <c r="G2" s="124" t="str">
        <f>Y21&amp;Y15&amp;Y22</f>
        <v>追加必要クリア項目数72項目 / 　総合評価：0point　（対策レベル0：0point　対策レベル1：0point　対策レベル2：0point　対策レベル3：0point）※４サクラ以上の認証には、「A Clean Practice」認証取得が必要。</v>
      </c>
      <c r="H2" s="2"/>
      <c r="L2" s="5"/>
    </row>
    <row r="3" spans="2:26" ht="6.4" customHeight="1" thickTop="1" thickBot="1">
      <c r="B3" s="1"/>
      <c r="C3" s="1"/>
      <c r="D3" s="1"/>
      <c r="E3" s="119"/>
      <c r="F3" s="120"/>
      <c r="G3" s="103"/>
      <c r="H3" s="2"/>
      <c r="L3" s="5"/>
    </row>
    <row r="4" spans="2:26" ht="28.35" customHeight="1" thickTop="1" thickBot="1">
      <c r="B4" s="190" t="s">
        <v>542</v>
      </c>
      <c r="C4" s="191"/>
      <c r="D4" s="192"/>
      <c r="E4" s="244" t="str">
        <f>IF(F14="選択して下さい。","",IF(U9&gt;0,"A Clean Practice　実践","要改善"))</f>
        <v>要改善</v>
      </c>
      <c r="F4" s="245"/>
      <c r="G4" s="198" t="s">
        <v>450</v>
      </c>
      <c r="H4" s="199"/>
      <c r="I4" s="199"/>
      <c r="J4" s="200"/>
      <c r="K4" s="200"/>
      <c r="L4" s="200"/>
    </row>
    <row r="5" spans="2:26" ht="57.4" customHeight="1" thickBot="1">
      <c r="B5" s="269" t="s">
        <v>67</v>
      </c>
      <c r="C5" s="270"/>
      <c r="D5" s="271"/>
      <c r="E5" s="263">
        <f>IF(F14="選択して下さい。","",ROUND(W282*100,0))</f>
        <v>0</v>
      </c>
      <c r="F5" s="264"/>
      <c r="G5" s="168" t="s">
        <v>559</v>
      </c>
      <c r="H5" s="239"/>
      <c r="I5" s="240"/>
      <c r="J5" s="180" t="s">
        <v>579</v>
      </c>
      <c r="K5" s="182" t="s">
        <v>578</v>
      </c>
      <c r="L5" s="183"/>
      <c r="M5" s="178" t="s">
        <v>581</v>
      </c>
    </row>
    <row r="6" spans="2:26" ht="36.950000000000003" customHeight="1" thickBot="1">
      <c r="B6" s="201" t="s">
        <v>447</v>
      </c>
      <c r="C6" s="202"/>
      <c r="D6" s="203"/>
      <c r="E6" s="204" t="str">
        <f>IF(F14="選択して下さい。","",IF(O10=3,"問題なし","改善等の検討"))</f>
        <v>改善等の検討</v>
      </c>
      <c r="F6" s="205"/>
      <c r="G6" s="166" t="s">
        <v>54</v>
      </c>
      <c r="H6" s="188" t="s">
        <v>552</v>
      </c>
      <c r="I6" s="189"/>
      <c r="J6" s="181"/>
      <c r="K6" s="184"/>
      <c r="L6" s="185"/>
      <c r="M6" s="179"/>
      <c r="T6" s="39" t="s">
        <v>456</v>
      </c>
      <c r="U6" s="39" t="s">
        <v>453</v>
      </c>
      <c r="V6" s="39" t="s">
        <v>452</v>
      </c>
      <c r="W6" s="39" t="s">
        <v>553</v>
      </c>
      <c r="Z6" s="4" t="s">
        <v>558</v>
      </c>
    </row>
    <row r="7" spans="2:26" ht="29.45" customHeight="1" thickBot="1">
      <c r="B7" s="272" t="s">
        <v>63</v>
      </c>
      <c r="C7" s="273"/>
      <c r="D7" s="274"/>
      <c r="E7" s="265" t="str">
        <f>IF(F14="選択して下さい。","",IF(F14&lt;3,"該当しない。",ROUND(S15*100,0)))</f>
        <v>該当しない。</v>
      </c>
      <c r="F7" s="266"/>
      <c r="G7" s="147" t="s">
        <v>538</v>
      </c>
      <c r="H7" s="267" t="s">
        <v>402</v>
      </c>
      <c r="I7" s="268"/>
      <c r="J7" s="252" t="s">
        <v>582</v>
      </c>
      <c r="K7" s="246"/>
      <c r="L7" s="247"/>
      <c r="M7" s="173"/>
      <c r="O7" s="39">
        <f>IF(OR(J7="Y",J7="該当なし"),1,0)</f>
        <v>0</v>
      </c>
      <c r="U7" s="39">
        <f>IF(AND(E10=100,E9&gt;=80,E5&gt;=70),1,0)</f>
        <v>0</v>
      </c>
      <c r="V7" s="39">
        <f>IF(AND(X18=100,X17&gt;=80,W283&gt;=70),1,0)</f>
        <v>0</v>
      </c>
      <c r="Z7" s="4" t="s">
        <v>556</v>
      </c>
    </row>
    <row r="8" spans="2:26" ht="29.45" customHeight="1" thickBot="1">
      <c r="B8" s="275" t="s">
        <v>64</v>
      </c>
      <c r="C8" s="276"/>
      <c r="D8" s="277"/>
      <c r="E8" s="209" t="str">
        <f>IF(F14="選択して下さい。","",IF(F14&lt;2,"該当しない。",ROUND(S16*100,0)))</f>
        <v>該当しない。</v>
      </c>
      <c r="F8" s="210"/>
      <c r="G8" s="150" t="s">
        <v>580</v>
      </c>
      <c r="H8" s="226"/>
      <c r="I8" s="227"/>
      <c r="J8" s="253"/>
      <c r="K8" s="248"/>
      <c r="L8" s="249"/>
      <c r="M8" s="174"/>
      <c r="O8" s="39">
        <f>IF(OR(J12="Y",J12="該当なし"),1,0)</f>
        <v>0</v>
      </c>
      <c r="U8" s="39">
        <f>IF(AND(F14=0,E10=100),1,0)</f>
        <v>0</v>
      </c>
      <c r="V8" s="39">
        <f>IF((W283=100),1,0)</f>
        <v>0</v>
      </c>
      <c r="Z8" s="4" t="s">
        <v>559</v>
      </c>
    </row>
    <row r="9" spans="2:26" ht="29.45" customHeight="1">
      <c r="B9" s="275" t="s">
        <v>65</v>
      </c>
      <c r="C9" s="276"/>
      <c r="D9" s="277"/>
      <c r="E9" s="209">
        <f>IF(F14="選択して下さい。","",IF(F14&lt;1,"該当しない。",ROUND(S17*100,0)))</f>
        <v>0</v>
      </c>
      <c r="F9" s="210"/>
      <c r="G9" s="241"/>
      <c r="H9" s="228"/>
      <c r="I9" s="229"/>
      <c r="J9" s="253"/>
      <c r="K9" s="248"/>
      <c r="L9" s="249"/>
      <c r="M9" s="174"/>
      <c r="O9" s="39">
        <f>IF(OR(J17="Y",J17="該当なし"),1,0)</f>
        <v>0</v>
      </c>
      <c r="T9" s="39">
        <f>IF(OR(E11="実施していない。",E11="選択して下さい。"),0,1)</f>
        <v>0</v>
      </c>
      <c r="U9" s="39">
        <f>SUM(U7:U8)</f>
        <v>0</v>
      </c>
      <c r="V9" s="39">
        <f>SUM(V7:V8)</f>
        <v>0</v>
      </c>
      <c r="W9" s="39">
        <f>IF(G5="感染症対策インスペクション結果問題なし",1,0)</f>
        <v>0</v>
      </c>
    </row>
    <row r="10" spans="2:26" ht="29.45" customHeight="1" thickBot="1">
      <c r="B10" s="278" t="s">
        <v>66</v>
      </c>
      <c r="C10" s="279"/>
      <c r="D10" s="280"/>
      <c r="E10" s="211" t="str">
        <f>IF(F14="選択して下さい。","",IF(E6="問題なし",S18*100,"薬剤を確認。"))</f>
        <v>薬剤を確認。</v>
      </c>
      <c r="F10" s="212"/>
      <c r="G10" s="242"/>
      <c r="H10" s="228"/>
      <c r="I10" s="229"/>
      <c r="J10" s="253"/>
      <c r="K10" s="248"/>
      <c r="L10" s="249"/>
      <c r="M10" s="174"/>
      <c r="O10" s="39">
        <f>SUM(O7:O9)</f>
        <v>0</v>
      </c>
    </row>
    <row r="11" spans="2:26" ht="29.45" customHeight="1" thickBot="1">
      <c r="B11" s="281" t="s">
        <v>457</v>
      </c>
      <c r="C11" s="282"/>
      <c r="D11" s="283"/>
      <c r="E11" s="213" t="s">
        <v>580</v>
      </c>
      <c r="F11" s="214"/>
      <c r="G11" s="242"/>
      <c r="H11" s="230"/>
      <c r="I11" s="231"/>
      <c r="J11" s="254"/>
      <c r="K11" s="248"/>
      <c r="L11" s="249"/>
      <c r="M11" s="174"/>
      <c r="O11" s="39" t="s">
        <v>59</v>
      </c>
      <c r="P11" s="39" t="s">
        <v>60</v>
      </c>
      <c r="Q11" s="44" t="s">
        <v>61</v>
      </c>
      <c r="R11" s="39" t="s">
        <v>62</v>
      </c>
    </row>
    <row r="12" spans="2:26" ht="77.650000000000006" customHeight="1" thickBot="1">
      <c r="B12" s="221" t="s">
        <v>390</v>
      </c>
      <c r="C12" s="222"/>
      <c r="D12" s="223"/>
      <c r="E12" s="149" t="s">
        <v>541</v>
      </c>
      <c r="F12" s="109" t="str">
        <f>IFERROR(IF(E12="選択して下さい。","",ROUND(VLOOKUP(E12,→感染状況データ更新!C24:E70,3,FALSE),0)),"")</f>
        <v/>
      </c>
      <c r="G12" s="242"/>
      <c r="H12" s="224" t="s">
        <v>576</v>
      </c>
      <c r="I12" s="225"/>
      <c r="J12" s="252" t="s">
        <v>582</v>
      </c>
      <c r="K12" s="248"/>
      <c r="L12" s="249"/>
      <c r="M12" s="174"/>
      <c r="Q12" s="44"/>
    </row>
    <row r="13" spans="2:26" ht="29.65" customHeight="1" thickBot="1">
      <c r="B13" s="221" t="s">
        <v>434</v>
      </c>
      <c r="C13" s="222"/>
      <c r="D13" s="238"/>
      <c r="E13" s="108" t="str">
        <f>IF(E12="選択して下さい。","",VLOOKUP(E12,→感染状況データ更新!C24:H70,4,FALSE))</f>
        <v/>
      </c>
      <c r="F13" s="111" t="str">
        <f>IFERROR(IF(E12="選択して下さい。","",ROUND(VLOOKUP(E12,→感染状況データ更新!C24:H70,6,FALSE),0)),"")</f>
        <v/>
      </c>
      <c r="G13" s="242"/>
      <c r="H13" s="232"/>
      <c r="I13" s="233"/>
      <c r="J13" s="253"/>
      <c r="K13" s="248"/>
      <c r="L13" s="249"/>
      <c r="M13" s="174"/>
      <c r="Q13" s="44"/>
    </row>
    <row r="14" spans="2:26" ht="29.45" customHeight="1" thickBot="1">
      <c r="B14" s="221" t="s">
        <v>433</v>
      </c>
      <c r="C14" s="222"/>
      <c r="D14" s="238"/>
      <c r="E14" s="110" t="s">
        <v>540</v>
      </c>
      <c r="F14" s="148">
        <v>1</v>
      </c>
      <c r="G14" s="242"/>
      <c r="H14" s="234"/>
      <c r="I14" s="235"/>
      <c r="J14" s="253"/>
      <c r="K14" s="248"/>
      <c r="L14" s="249"/>
      <c r="M14" s="174"/>
      <c r="Q14" s="44"/>
      <c r="S14" s="39" t="s">
        <v>453</v>
      </c>
      <c r="X14" s="39" t="s">
        <v>452</v>
      </c>
    </row>
    <row r="15" spans="2:26" ht="29.45" customHeight="1">
      <c r="B15" s="221" t="s">
        <v>51</v>
      </c>
      <c r="C15" s="222"/>
      <c r="D15" s="238"/>
      <c r="E15" s="215"/>
      <c r="F15" s="216"/>
      <c r="G15" s="242"/>
      <c r="H15" s="234"/>
      <c r="I15" s="235"/>
      <c r="J15" s="253"/>
      <c r="K15" s="248"/>
      <c r="L15" s="249"/>
      <c r="M15" s="174"/>
      <c r="O15" s="39">
        <v>3</v>
      </c>
      <c r="P15" s="39">
        <v>1</v>
      </c>
      <c r="Q15" s="39">
        <f>SUMIF($E22:$E281,$O15,N22:N281)</f>
        <v>0</v>
      </c>
      <c r="R15" s="39">
        <f>SUMIF($E22:$E281,$O15,P22:P281)</f>
        <v>0</v>
      </c>
      <c r="S15" s="39">
        <f>IF(Q15=0,0,R15/Q15)</f>
        <v>0</v>
      </c>
      <c r="U15" s="39">
        <f>SUMIF($E22:$E281,$O15,S22:S281)</f>
        <v>0</v>
      </c>
      <c r="V15" s="39">
        <f>SUMIF($E22:$E281,$O15,U22:U281)</f>
        <v>0</v>
      </c>
      <c r="W15" s="39">
        <f>IF(U15=0,0,V15/U15)</f>
        <v>0</v>
      </c>
      <c r="X15" s="115">
        <f>ROUND(W15*100,0)</f>
        <v>0</v>
      </c>
      <c r="Y15" s="4" t="str">
        <f>"　総合評価："&amp;W283&amp;"point　（対策レベル"&amp;O18&amp;"："&amp;X18&amp;"point　対策レベル"&amp;O17&amp;"："&amp;X17&amp;"point　対策レベル"&amp;O16&amp;"："&amp;X16&amp;"point　対策レベル"&amp;O15&amp;"："&amp;X15&amp;"point）"</f>
        <v>　総合評価：0point　（対策レベル0：0point　対策レベル1：0point　対策レベル2：0point　対策レベル3：0point）</v>
      </c>
    </row>
    <row r="16" spans="2:26" ht="29.45" customHeight="1" thickBot="1">
      <c r="B16" s="221" t="s">
        <v>0</v>
      </c>
      <c r="C16" s="222"/>
      <c r="D16" s="238"/>
      <c r="E16" s="217"/>
      <c r="F16" s="218"/>
      <c r="G16" s="242"/>
      <c r="H16" s="236"/>
      <c r="I16" s="237"/>
      <c r="J16" s="254"/>
      <c r="K16" s="248"/>
      <c r="L16" s="249"/>
      <c r="M16" s="174"/>
      <c r="O16" s="39">
        <v>2</v>
      </c>
      <c r="P16" s="39">
        <v>1</v>
      </c>
      <c r="Q16" s="39">
        <f>SUMIF($E22:$E281,$O16,N22:N281)</f>
        <v>0</v>
      </c>
      <c r="R16" s="39">
        <f>SUMIF($E22:$E281,$O16,P22:P281)</f>
        <v>0</v>
      </c>
      <c r="S16" s="39">
        <f t="shared" ref="S16:S19" si="0">IF(Q16=0,0,R16/Q16)</f>
        <v>0</v>
      </c>
      <c r="U16" s="39">
        <f>SUMIF($E22:$E281,$O16,S22:S281)</f>
        <v>0</v>
      </c>
      <c r="V16" s="39">
        <f>SUMIF($E22:$E281,$O16,U22:U281)</f>
        <v>0</v>
      </c>
      <c r="W16" s="39">
        <f>IF(U16=0,0,V16/U16)</f>
        <v>0</v>
      </c>
      <c r="X16" s="115">
        <f>ROUND(W16*100,0)</f>
        <v>0</v>
      </c>
    </row>
    <row r="17" spans="2:25" ht="24.4">
      <c r="B17" s="221" t="s">
        <v>52</v>
      </c>
      <c r="C17" s="222"/>
      <c r="D17" s="238"/>
      <c r="E17" s="217"/>
      <c r="F17" s="218"/>
      <c r="G17" s="242"/>
      <c r="H17" s="224" t="s">
        <v>577</v>
      </c>
      <c r="I17" s="225"/>
      <c r="J17" s="255" t="s">
        <v>582</v>
      </c>
      <c r="K17" s="248"/>
      <c r="L17" s="249"/>
      <c r="M17" s="174"/>
      <c r="O17" s="39">
        <v>1</v>
      </c>
      <c r="P17" s="39">
        <v>1</v>
      </c>
      <c r="Q17" s="39">
        <f>SUMIF($E22:$E281,$O17,N22:N281)</f>
        <v>93</v>
      </c>
      <c r="R17" s="39">
        <f>SUMIF($E22:$E281,$O17,P22:P281)</f>
        <v>0</v>
      </c>
      <c r="S17" s="39">
        <f>IF(Q17=0,0,R17/Q17)</f>
        <v>0</v>
      </c>
      <c r="U17" s="39">
        <f>SUMIF($E22:$E281,$O17,S22:S281)</f>
        <v>93</v>
      </c>
      <c r="V17" s="39">
        <f>SUMIF($E22:$E281,$O17,U22:U281)</f>
        <v>0</v>
      </c>
      <c r="W17" s="39">
        <f>IF(U17=0,0,V17/U17)</f>
        <v>0</v>
      </c>
      <c r="X17" s="115">
        <f>ROUND(W17*100,0)</f>
        <v>0</v>
      </c>
    </row>
    <row r="18" spans="2:25" ht="29.45" customHeight="1">
      <c r="B18" s="221" t="s">
        <v>392</v>
      </c>
      <c r="C18" s="222"/>
      <c r="D18" s="238"/>
      <c r="E18" s="217"/>
      <c r="F18" s="218"/>
      <c r="G18" s="242"/>
      <c r="H18" s="258"/>
      <c r="I18" s="259"/>
      <c r="J18" s="256"/>
      <c r="K18" s="248"/>
      <c r="L18" s="249"/>
      <c r="M18" s="174"/>
      <c r="O18" s="39">
        <v>0</v>
      </c>
      <c r="P18" s="39">
        <v>1</v>
      </c>
      <c r="Q18" s="39">
        <f>SUMIF($E22:$E281,$O18,N22:N281)</f>
        <v>10</v>
      </c>
      <c r="R18" s="39">
        <f>SUMIF($E22:$E281,$O18,P22:P281)</f>
        <v>1</v>
      </c>
      <c r="S18" s="39">
        <f t="shared" si="0"/>
        <v>0.1</v>
      </c>
      <c r="U18" s="39">
        <f>SUMIF($E22:$E281,$O18,S22:S281)</f>
        <v>10</v>
      </c>
      <c r="V18" s="39">
        <f>SUMIF($E22:$E281,$O18,U22:U281)</f>
        <v>0</v>
      </c>
      <c r="W18" s="39">
        <f>IF(U18=0,0,V18/U18)</f>
        <v>0</v>
      </c>
      <c r="X18" s="115">
        <f>ROUND(W18*100,0)</f>
        <v>0</v>
      </c>
    </row>
    <row r="19" spans="2:25" ht="29.45" customHeight="1">
      <c r="B19" s="221" t="s">
        <v>393</v>
      </c>
      <c r="C19" s="222"/>
      <c r="D19" s="238"/>
      <c r="E19" s="217"/>
      <c r="F19" s="218"/>
      <c r="G19" s="242"/>
      <c r="H19" s="260"/>
      <c r="I19" s="261"/>
      <c r="J19" s="256"/>
      <c r="K19" s="248"/>
      <c r="L19" s="249"/>
      <c r="M19" s="174"/>
      <c r="Q19" s="39">
        <f>SUM(Q15:Q18)</f>
        <v>103</v>
      </c>
      <c r="R19" s="39">
        <f>SUM(R15:R18)</f>
        <v>1</v>
      </c>
      <c r="S19" s="39">
        <f t="shared" si="0"/>
        <v>9.7087378640776691E-3</v>
      </c>
      <c r="U19" s="39">
        <f>SUM(U15:U18)</f>
        <v>103</v>
      </c>
      <c r="V19" s="39">
        <f>SUM(V15:V18)</f>
        <v>0</v>
      </c>
      <c r="W19" s="39">
        <f>IF(U19=0,0,V19/U19)</f>
        <v>0</v>
      </c>
      <c r="Y19" s="39">
        <f>0.7-W19</f>
        <v>0.7</v>
      </c>
    </row>
    <row r="20" spans="2:25" ht="29.45" customHeight="1" thickBot="1">
      <c r="B20" s="221" t="s">
        <v>394</v>
      </c>
      <c r="C20" s="222"/>
      <c r="D20" s="238"/>
      <c r="E20" s="217"/>
      <c r="F20" s="218"/>
      <c r="G20" s="243"/>
      <c r="H20" s="260"/>
      <c r="I20" s="262"/>
      <c r="J20" s="257"/>
      <c r="K20" s="250"/>
      <c r="L20" s="251"/>
      <c r="M20" s="175"/>
      <c r="P20" s="45">
        <f>R282</f>
        <v>9.7087378640776691E-3</v>
      </c>
      <c r="Y20" s="123">
        <f>ROUND(U19*Y19,0)</f>
        <v>72</v>
      </c>
    </row>
    <row r="21" spans="2:25" ht="75.400000000000006" customHeight="1" thickTop="1">
      <c r="B21" s="6" t="s">
        <v>43</v>
      </c>
      <c r="C21" s="6" t="s">
        <v>50</v>
      </c>
      <c r="D21" s="6" t="s">
        <v>415</v>
      </c>
      <c r="E21" s="6" t="s">
        <v>391</v>
      </c>
      <c r="F21" s="219" t="s">
        <v>395</v>
      </c>
      <c r="G21" s="220"/>
      <c r="H21" s="118" t="s">
        <v>455</v>
      </c>
      <c r="I21" s="116" t="s">
        <v>454</v>
      </c>
      <c r="J21" s="151" t="s">
        <v>543</v>
      </c>
      <c r="K21" s="152" t="s">
        <v>544</v>
      </c>
      <c r="L21" s="48" t="s">
        <v>446</v>
      </c>
      <c r="M21" s="176" t="s">
        <v>396</v>
      </c>
      <c r="N21" s="39" t="s">
        <v>584</v>
      </c>
      <c r="P21" s="39" t="s">
        <v>45</v>
      </c>
      <c r="S21" s="39" t="s">
        <v>584</v>
      </c>
      <c r="U21" s="39" t="s">
        <v>45</v>
      </c>
      <c r="Y21" s="39" t="str">
        <f>IF(Y20&lt;=0,"","追加必要クリア項目数"&amp;Y20&amp;"項目 / ")</f>
        <v xml:space="preserve">追加必要クリア項目数72項目 / </v>
      </c>
    </row>
    <row r="22" spans="2:25" ht="85.9" customHeight="1">
      <c r="B22" s="7">
        <v>1</v>
      </c>
      <c r="C22" s="7" t="s">
        <v>85</v>
      </c>
      <c r="D22" s="145"/>
      <c r="E22" s="7">
        <v>0</v>
      </c>
      <c r="F22" s="186" t="s">
        <v>448</v>
      </c>
      <c r="G22" s="187"/>
      <c r="H22" s="121" t="s">
        <v>585</v>
      </c>
      <c r="I22" s="117"/>
      <c r="J22" s="171"/>
      <c r="K22" s="117"/>
      <c r="L22" s="112"/>
      <c r="M22" s="177" t="str">
        <f>IF(F$14-E22&lt;0,0,"")</f>
        <v/>
      </c>
      <c r="N22" s="39">
        <f>IF(M22=0,0,IF(H22="該当なし",0,IF(E22=0,P$18,IF(E22=1,P$17,IF(E22=2,P$16,P$15)))))</f>
        <v>1</v>
      </c>
      <c r="O22" s="39">
        <f t="shared" ref="O22:O85" si="1">IF(H22="Y",1,0)</f>
        <v>1</v>
      </c>
      <c r="P22" s="39">
        <f>N22*O22</f>
        <v>1</v>
      </c>
      <c r="S22" s="39">
        <f>IF(M22=0,0,IF(J22="該当なし",0,IF(E22=0,P$18,IF(E22=1,P$17,IF(E22=2,P$16,P$15)))))</f>
        <v>1</v>
      </c>
      <c r="T22" s="39">
        <f>IF(J22="Y",1,0)</f>
        <v>0</v>
      </c>
      <c r="U22" s="39">
        <f>S22*T22</f>
        <v>0</v>
      </c>
      <c r="Y22" s="4" t="s">
        <v>539</v>
      </c>
    </row>
    <row r="23" spans="2:25" ht="58.5" customHeight="1">
      <c r="B23" s="7">
        <v>2</v>
      </c>
      <c r="C23" s="7" t="s">
        <v>85</v>
      </c>
      <c r="D23" s="145"/>
      <c r="E23" s="7">
        <v>0</v>
      </c>
      <c r="F23" s="186" t="s">
        <v>86</v>
      </c>
      <c r="G23" s="187"/>
      <c r="H23" s="121"/>
      <c r="I23" s="117"/>
      <c r="J23" s="171"/>
      <c r="K23" s="117"/>
      <c r="L23" s="112"/>
      <c r="M23" s="177" t="str">
        <f t="shared" ref="M23:M85" si="2">IF(F$14-E23&lt;0,0,"")</f>
        <v/>
      </c>
      <c r="N23" s="39">
        <f t="shared" ref="N23:N85" si="3">IF(M23=0,0,IF(H23="該当なし",0,IF(E23=0,P$18,IF(E23=1,P$17,IF(E23=2,P$16,P$15)))))</f>
        <v>1</v>
      </c>
      <c r="O23" s="39">
        <f t="shared" si="1"/>
        <v>0</v>
      </c>
      <c r="P23" s="39">
        <f t="shared" ref="P23:P86" si="4">N23*O23</f>
        <v>0</v>
      </c>
      <c r="S23" s="39">
        <f t="shared" ref="S23:S86" si="5">IF(M23=0,0,IF(J23="該当なし",0,IF(E23=0,P$18,IF(E23=1,P$17,IF(E23=2,P$16,P$15)))))</f>
        <v>1</v>
      </c>
      <c r="T23" s="39">
        <f t="shared" ref="T23:T86" si="6">IF(J23="Y",1,0)</f>
        <v>0</v>
      </c>
      <c r="U23" s="39">
        <f t="shared" ref="U23:U86" si="7">S23*T23</f>
        <v>0</v>
      </c>
    </row>
    <row r="24" spans="2:25" ht="237.75" customHeight="1">
      <c r="B24" s="7">
        <v>3</v>
      </c>
      <c r="C24" s="7" t="s">
        <v>85</v>
      </c>
      <c r="D24" s="145"/>
      <c r="E24" s="7">
        <v>1</v>
      </c>
      <c r="F24" s="186" t="s">
        <v>87</v>
      </c>
      <c r="G24" s="187"/>
      <c r="H24" s="121"/>
      <c r="I24" s="117"/>
      <c r="J24" s="171"/>
      <c r="K24" s="117"/>
      <c r="L24" s="113"/>
      <c r="M24" s="177" t="str">
        <f t="shared" si="2"/>
        <v/>
      </c>
      <c r="N24" s="39">
        <f t="shared" si="3"/>
        <v>1</v>
      </c>
      <c r="O24" s="39">
        <f t="shared" si="1"/>
        <v>0</v>
      </c>
      <c r="P24" s="39">
        <f t="shared" si="4"/>
        <v>0</v>
      </c>
      <c r="S24" s="39">
        <f t="shared" si="5"/>
        <v>1</v>
      </c>
      <c r="T24" s="39">
        <f t="shared" si="6"/>
        <v>0</v>
      </c>
      <c r="U24" s="39">
        <f t="shared" si="7"/>
        <v>0</v>
      </c>
    </row>
    <row r="25" spans="2:25" ht="73.5" customHeight="1">
      <c r="B25" s="7">
        <v>4</v>
      </c>
      <c r="C25" s="7" t="s">
        <v>85</v>
      </c>
      <c r="D25" s="145"/>
      <c r="E25" s="7">
        <v>1</v>
      </c>
      <c r="F25" s="186" t="s">
        <v>88</v>
      </c>
      <c r="G25" s="187"/>
      <c r="H25" s="121"/>
      <c r="I25" s="117"/>
      <c r="J25" s="171"/>
      <c r="K25" s="117"/>
      <c r="L25" s="113"/>
      <c r="M25" s="177" t="str">
        <f t="shared" si="2"/>
        <v/>
      </c>
      <c r="N25" s="39">
        <f t="shared" si="3"/>
        <v>1</v>
      </c>
      <c r="O25" s="39">
        <f t="shared" si="1"/>
        <v>0</v>
      </c>
      <c r="P25" s="39">
        <f t="shared" si="4"/>
        <v>0</v>
      </c>
      <c r="S25" s="39">
        <f t="shared" si="5"/>
        <v>1</v>
      </c>
      <c r="T25" s="39">
        <f t="shared" si="6"/>
        <v>0</v>
      </c>
      <c r="U25" s="39">
        <f t="shared" si="7"/>
        <v>0</v>
      </c>
    </row>
    <row r="26" spans="2:25" ht="58.5" customHeight="1">
      <c r="B26" s="7">
        <v>5</v>
      </c>
      <c r="C26" s="7" t="s">
        <v>85</v>
      </c>
      <c r="D26" s="145"/>
      <c r="E26" s="7">
        <v>1</v>
      </c>
      <c r="F26" s="186" t="s">
        <v>89</v>
      </c>
      <c r="G26" s="187"/>
      <c r="H26" s="121"/>
      <c r="I26" s="117"/>
      <c r="J26" s="171"/>
      <c r="K26" s="117"/>
      <c r="L26" s="113"/>
      <c r="M26" s="177" t="str">
        <f t="shared" si="2"/>
        <v/>
      </c>
      <c r="N26" s="39">
        <f t="shared" si="3"/>
        <v>1</v>
      </c>
      <c r="O26" s="39">
        <f t="shared" si="1"/>
        <v>0</v>
      </c>
      <c r="P26" s="39">
        <f t="shared" si="4"/>
        <v>0</v>
      </c>
      <c r="S26" s="39">
        <f t="shared" si="5"/>
        <v>1</v>
      </c>
      <c r="T26" s="39">
        <f t="shared" si="6"/>
        <v>0</v>
      </c>
      <c r="U26" s="39">
        <f t="shared" si="7"/>
        <v>0</v>
      </c>
    </row>
    <row r="27" spans="2:25" ht="129" customHeight="1">
      <c r="B27" s="7">
        <v>6</v>
      </c>
      <c r="C27" s="7" t="s">
        <v>85</v>
      </c>
      <c r="D27" s="146"/>
      <c r="E27" s="7">
        <v>1</v>
      </c>
      <c r="F27" s="186" t="s">
        <v>572</v>
      </c>
      <c r="G27" s="187"/>
      <c r="H27" s="121"/>
      <c r="I27" s="117"/>
      <c r="J27" s="171"/>
      <c r="K27" s="117"/>
      <c r="L27" s="113"/>
      <c r="M27" s="177" t="str">
        <f t="shared" si="2"/>
        <v/>
      </c>
      <c r="N27" s="39">
        <f t="shared" si="3"/>
        <v>1</v>
      </c>
      <c r="O27" s="39">
        <f t="shared" si="1"/>
        <v>0</v>
      </c>
      <c r="P27" s="39">
        <f t="shared" si="4"/>
        <v>0</v>
      </c>
      <c r="S27" s="39">
        <f t="shared" si="5"/>
        <v>1</v>
      </c>
      <c r="T27" s="39">
        <f t="shared" si="6"/>
        <v>0</v>
      </c>
      <c r="U27" s="39">
        <f t="shared" si="7"/>
        <v>0</v>
      </c>
    </row>
    <row r="28" spans="2:25" ht="113.25" customHeight="1">
      <c r="B28" s="7">
        <v>7</v>
      </c>
      <c r="C28" s="7" t="s">
        <v>85</v>
      </c>
      <c r="D28" s="146"/>
      <c r="E28" s="7">
        <v>1</v>
      </c>
      <c r="F28" s="186" t="s">
        <v>557</v>
      </c>
      <c r="G28" s="187"/>
      <c r="H28" s="121"/>
      <c r="I28" s="117"/>
      <c r="J28" s="171"/>
      <c r="K28" s="117"/>
      <c r="L28" s="113"/>
      <c r="M28" s="177" t="str">
        <f t="shared" si="2"/>
        <v/>
      </c>
      <c r="N28" s="39">
        <f t="shared" si="3"/>
        <v>1</v>
      </c>
      <c r="O28" s="39">
        <f t="shared" si="1"/>
        <v>0</v>
      </c>
      <c r="P28" s="39">
        <f t="shared" si="4"/>
        <v>0</v>
      </c>
      <c r="S28" s="39">
        <f t="shared" si="5"/>
        <v>1</v>
      </c>
      <c r="T28" s="39">
        <f t="shared" si="6"/>
        <v>0</v>
      </c>
      <c r="U28" s="39">
        <f t="shared" si="7"/>
        <v>0</v>
      </c>
    </row>
    <row r="29" spans="2:25" ht="58.5" customHeight="1">
      <c r="B29" s="7">
        <v>8</v>
      </c>
      <c r="C29" s="7" t="s">
        <v>85</v>
      </c>
      <c r="D29" s="146"/>
      <c r="E29" s="7">
        <v>1</v>
      </c>
      <c r="F29" s="186" t="s">
        <v>90</v>
      </c>
      <c r="G29" s="187"/>
      <c r="H29" s="121"/>
      <c r="I29" s="117"/>
      <c r="J29" s="171"/>
      <c r="K29" s="117"/>
      <c r="L29" s="113"/>
      <c r="M29" s="177" t="str">
        <f t="shared" si="2"/>
        <v/>
      </c>
      <c r="N29" s="39">
        <f t="shared" si="3"/>
        <v>1</v>
      </c>
      <c r="O29" s="39">
        <f t="shared" si="1"/>
        <v>0</v>
      </c>
      <c r="P29" s="39">
        <f t="shared" si="4"/>
        <v>0</v>
      </c>
      <c r="S29" s="39">
        <f t="shared" si="5"/>
        <v>1</v>
      </c>
      <c r="T29" s="39">
        <f t="shared" si="6"/>
        <v>0</v>
      </c>
      <c r="U29" s="39">
        <f t="shared" si="7"/>
        <v>0</v>
      </c>
    </row>
    <row r="30" spans="2:25" ht="58.5" customHeight="1">
      <c r="B30" s="7">
        <v>9</v>
      </c>
      <c r="C30" s="7" t="s">
        <v>85</v>
      </c>
      <c r="D30" s="146"/>
      <c r="E30" s="7">
        <v>1</v>
      </c>
      <c r="F30" s="186" t="s">
        <v>404</v>
      </c>
      <c r="G30" s="187"/>
      <c r="H30" s="121"/>
      <c r="I30" s="117"/>
      <c r="J30" s="171"/>
      <c r="K30" s="117"/>
      <c r="L30" s="113"/>
      <c r="M30" s="177" t="str">
        <f t="shared" si="2"/>
        <v/>
      </c>
      <c r="N30" s="39">
        <f t="shared" si="3"/>
        <v>1</v>
      </c>
      <c r="O30" s="39">
        <f t="shared" si="1"/>
        <v>0</v>
      </c>
      <c r="P30" s="39">
        <f t="shared" si="4"/>
        <v>0</v>
      </c>
      <c r="S30" s="39">
        <f t="shared" si="5"/>
        <v>1</v>
      </c>
      <c r="T30" s="39">
        <f t="shared" si="6"/>
        <v>0</v>
      </c>
      <c r="U30" s="39">
        <f t="shared" si="7"/>
        <v>0</v>
      </c>
    </row>
    <row r="31" spans="2:25" ht="58.5" customHeight="1">
      <c r="B31" s="7">
        <v>10</v>
      </c>
      <c r="C31" s="7" t="s">
        <v>85</v>
      </c>
      <c r="D31" s="146"/>
      <c r="E31" s="7">
        <v>1</v>
      </c>
      <c r="F31" s="186" t="s">
        <v>414</v>
      </c>
      <c r="G31" s="187"/>
      <c r="H31" s="121"/>
      <c r="I31" s="117"/>
      <c r="J31" s="171"/>
      <c r="K31" s="117"/>
      <c r="L31" s="113"/>
      <c r="M31" s="177" t="str">
        <f t="shared" si="2"/>
        <v/>
      </c>
      <c r="N31" s="39">
        <f t="shared" si="3"/>
        <v>1</v>
      </c>
      <c r="O31" s="39">
        <f t="shared" si="1"/>
        <v>0</v>
      </c>
      <c r="P31" s="39">
        <f t="shared" si="4"/>
        <v>0</v>
      </c>
      <c r="S31" s="39">
        <f t="shared" si="5"/>
        <v>1</v>
      </c>
      <c r="T31" s="39">
        <f t="shared" si="6"/>
        <v>0</v>
      </c>
      <c r="U31" s="39">
        <f t="shared" si="7"/>
        <v>0</v>
      </c>
    </row>
    <row r="32" spans="2:25" ht="58.5" customHeight="1">
      <c r="B32" s="7">
        <v>11</v>
      </c>
      <c r="C32" s="7" t="s">
        <v>85</v>
      </c>
      <c r="D32" s="146"/>
      <c r="E32" s="7">
        <v>1</v>
      </c>
      <c r="F32" s="186" t="s">
        <v>405</v>
      </c>
      <c r="G32" s="187"/>
      <c r="H32" s="121"/>
      <c r="I32" s="117"/>
      <c r="J32" s="171"/>
      <c r="K32" s="117"/>
      <c r="L32" s="113"/>
      <c r="M32" s="177" t="str">
        <f t="shared" si="2"/>
        <v/>
      </c>
      <c r="N32" s="39">
        <f t="shared" si="3"/>
        <v>1</v>
      </c>
      <c r="O32" s="39">
        <f t="shared" si="1"/>
        <v>0</v>
      </c>
      <c r="P32" s="39">
        <f t="shared" si="4"/>
        <v>0</v>
      </c>
      <c r="S32" s="39">
        <f t="shared" si="5"/>
        <v>1</v>
      </c>
      <c r="T32" s="39">
        <f t="shared" si="6"/>
        <v>0</v>
      </c>
      <c r="U32" s="39">
        <f t="shared" si="7"/>
        <v>0</v>
      </c>
    </row>
    <row r="33" spans="2:21" ht="58.5" customHeight="1">
      <c r="B33" s="7">
        <v>12</v>
      </c>
      <c r="C33" s="7" t="s">
        <v>85</v>
      </c>
      <c r="D33" s="146"/>
      <c r="E33" s="7">
        <v>2</v>
      </c>
      <c r="F33" s="186" t="s">
        <v>403</v>
      </c>
      <c r="G33" s="187"/>
      <c r="H33" s="121"/>
      <c r="I33" s="117"/>
      <c r="J33" s="171"/>
      <c r="K33" s="117"/>
      <c r="L33" s="113"/>
      <c r="M33" s="177">
        <f t="shared" si="2"/>
        <v>0</v>
      </c>
      <c r="N33" s="39">
        <f t="shared" si="3"/>
        <v>0</v>
      </c>
      <c r="O33" s="39">
        <f t="shared" si="1"/>
        <v>0</v>
      </c>
      <c r="P33" s="39">
        <f t="shared" si="4"/>
        <v>0</v>
      </c>
      <c r="S33" s="39">
        <f t="shared" si="5"/>
        <v>0</v>
      </c>
      <c r="T33" s="39">
        <f t="shared" si="6"/>
        <v>0</v>
      </c>
      <c r="U33" s="39">
        <f t="shared" si="7"/>
        <v>0</v>
      </c>
    </row>
    <row r="34" spans="2:21" ht="58.5" customHeight="1">
      <c r="B34" s="7">
        <v>13</v>
      </c>
      <c r="C34" s="7" t="s">
        <v>85</v>
      </c>
      <c r="D34" s="146"/>
      <c r="E34" s="7">
        <v>2</v>
      </c>
      <c r="F34" s="186" t="s">
        <v>91</v>
      </c>
      <c r="G34" s="187"/>
      <c r="H34" s="121"/>
      <c r="I34" s="117"/>
      <c r="J34" s="171"/>
      <c r="K34" s="117"/>
      <c r="L34" s="113"/>
      <c r="M34" s="177">
        <f t="shared" si="2"/>
        <v>0</v>
      </c>
      <c r="N34" s="39">
        <f t="shared" si="3"/>
        <v>0</v>
      </c>
      <c r="O34" s="39">
        <f t="shared" si="1"/>
        <v>0</v>
      </c>
      <c r="P34" s="39">
        <f t="shared" si="4"/>
        <v>0</v>
      </c>
      <c r="S34" s="39">
        <f t="shared" si="5"/>
        <v>0</v>
      </c>
      <c r="T34" s="39">
        <f t="shared" si="6"/>
        <v>0</v>
      </c>
      <c r="U34" s="39">
        <f t="shared" si="7"/>
        <v>0</v>
      </c>
    </row>
    <row r="35" spans="2:21" ht="58.5" customHeight="1">
      <c r="B35" s="7">
        <v>14</v>
      </c>
      <c r="C35" s="7" t="s">
        <v>85</v>
      </c>
      <c r="D35" s="146"/>
      <c r="E35" s="7">
        <v>2</v>
      </c>
      <c r="F35" s="186" t="s">
        <v>92</v>
      </c>
      <c r="G35" s="187"/>
      <c r="H35" s="121"/>
      <c r="I35" s="117"/>
      <c r="J35" s="171"/>
      <c r="K35" s="117"/>
      <c r="L35" s="113"/>
      <c r="M35" s="177">
        <f t="shared" si="2"/>
        <v>0</v>
      </c>
      <c r="N35" s="39">
        <f t="shared" si="3"/>
        <v>0</v>
      </c>
      <c r="O35" s="39">
        <f t="shared" si="1"/>
        <v>0</v>
      </c>
      <c r="P35" s="39">
        <f t="shared" si="4"/>
        <v>0</v>
      </c>
      <c r="S35" s="39">
        <f t="shared" si="5"/>
        <v>0</v>
      </c>
      <c r="T35" s="39">
        <f t="shared" si="6"/>
        <v>0</v>
      </c>
      <c r="U35" s="39">
        <f t="shared" si="7"/>
        <v>0</v>
      </c>
    </row>
    <row r="36" spans="2:21" ht="58.5" customHeight="1">
      <c r="B36" s="7">
        <v>15</v>
      </c>
      <c r="C36" s="7" t="s">
        <v>85</v>
      </c>
      <c r="D36" s="146"/>
      <c r="E36" s="7">
        <v>2</v>
      </c>
      <c r="F36" s="186" t="s">
        <v>93</v>
      </c>
      <c r="G36" s="187"/>
      <c r="H36" s="121"/>
      <c r="I36" s="117"/>
      <c r="J36" s="171"/>
      <c r="K36" s="117"/>
      <c r="L36" s="113"/>
      <c r="M36" s="177">
        <f t="shared" si="2"/>
        <v>0</v>
      </c>
      <c r="N36" s="39">
        <f t="shared" si="3"/>
        <v>0</v>
      </c>
      <c r="O36" s="39">
        <f t="shared" si="1"/>
        <v>0</v>
      </c>
      <c r="P36" s="39">
        <f t="shared" si="4"/>
        <v>0</v>
      </c>
      <c r="S36" s="39">
        <f t="shared" si="5"/>
        <v>0</v>
      </c>
      <c r="T36" s="39">
        <f t="shared" si="6"/>
        <v>0</v>
      </c>
      <c r="U36" s="39">
        <f t="shared" si="7"/>
        <v>0</v>
      </c>
    </row>
    <row r="37" spans="2:21" ht="76.5" customHeight="1">
      <c r="B37" s="7">
        <v>16</v>
      </c>
      <c r="C37" s="7" t="s">
        <v>85</v>
      </c>
      <c r="D37" s="146"/>
      <c r="E37" s="7">
        <v>2</v>
      </c>
      <c r="F37" s="186" t="s">
        <v>547</v>
      </c>
      <c r="G37" s="187"/>
      <c r="H37" s="121"/>
      <c r="I37" s="117"/>
      <c r="J37" s="171"/>
      <c r="K37" s="117"/>
      <c r="L37" s="113"/>
      <c r="M37" s="177">
        <f t="shared" si="2"/>
        <v>0</v>
      </c>
      <c r="N37" s="39">
        <f t="shared" si="3"/>
        <v>0</v>
      </c>
      <c r="O37" s="39">
        <f t="shared" si="1"/>
        <v>0</v>
      </c>
      <c r="P37" s="39">
        <f t="shared" si="4"/>
        <v>0</v>
      </c>
      <c r="S37" s="39">
        <f t="shared" si="5"/>
        <v>0</v>
      </c>
      <c r="T37" s="39">
        <f t="shared" si="6"/>
        <v>0</v>
      </c>
      <c r="U37" s="39">
        <f t="shared" si="7"/>
        <v>0</v>
      </c>
    </row>
    <row r="38" spans="2:21" ht="80.25" customHeight="1">
      <c r="B38" s="7">
        <v>17</v>
      </c>
      <c r="C38" s="7" t="s">
        <v>85</v>
      </c>
      <c r="D38" s="146"/>
      <c r="E38" s="7">
        <v>2</v>
      </c>
      <c r="F38" s="186" t="s">
        <v>94</v>
      </c>
      <c r="G38" s="187"/>
      <c r="H38" s="121"/>
      <c r="I38" s="117"/>
      <c r="J38" s="171"/>
      <c r="K38" s="117"/>
      <c r="L38" s="113"/>
      <c r="M38" s="177">
        <f t="shared" si="2"/>
        <v>0</v>
      </c>
      <c r="N38" s="39">
        <f t="shared" si="3"/>
        <v>0</v>
      </c>
      <c r="O38" s="39">
        <f t="shared" si="1"/>
        <v>0</v>
      </c>
      <c r="P38" s="39">
        <f t="shared" si="4"/>
        <v>0</v>
      </c>
      <c r="S38" s="39">
        <f t="shared" si="5"/>
        <v>0</v>
      </c>
      <c r="T38" s="39">
        <f t="shared" si="6"/>
        <v>0</v>
      </c>
      <c r="U38" s="39">
        <f t="shared" si="7"/>
        <v>0</v>
      </c>
    </row>
    <row r="39" spans="2:21" ht="58.5" customHeight="1">
      <c r="B39" s="7">
        <v>18</v>
      </c>
      <c r="C39" s="7" t="s">
        <v>85</v>
      </c>
      <c r="D39" s="146"/>
      <c r="E39" s="7">
        <v>2</v>
      </c>
      <c r="F39" s="186" t="s">
        <v>95</v>
      </c>
      <c r="G39" s="187"/>
      <c r="H39" s="121"/>
      <c r="I39" s="117"/>
      <c r="J39" s="171"/>
      <c r="K39" s="117"/>
      <c r="L39" s="113"/>
      <c r="M39" s="177">
        <f t="shared" si="2"/>
        <v>0</v>
      </c>
      <c r="N39" s="39">
        <f t="shared" si="3"/>
        <v>0</v>
      </c>
      <c r="O39" s="39">
        <f t="shared" si="1"/>
        <v>0</v>
      </c>
      <c r="P39" s="39">
        <f t="shared" si="4"/>
        <v>0</v>
      </c>
      <c r="S39" s="39">
        <f t="shared" si="5"/>
        <v>0</v>
      </c>
      <c r="T39" s="39">
        <f t="shared" si="6"/>
        <v>0</v>
      </c>
      <c r="U39" s="39">
        <f t="shared" si="7"/>
        <v>0</v>
      </c>
    </row>
    <row r="40" spans="2:21" ht="114" customHeight="1">
      <c r="B40" s="7">
        <v>19</v>
      </c>
      <c r="C40" s="7" t="s">
        <v>85</v>
      </c>
      <c r="D40" s="146"/>
      <c r="E40" s="7">
        <v>2</v>
      </c>
      <c r="F40" s="186" t="s">
        <v>96</v>
      </c>
      <c r="G40" s="187"/>
      <c r="H40" s="121" t="s">
        <v>585</v>
      </c>
      <c r="I40" s="117"/>
      <c r="J40" s="171" t="s">
        <v>585</v>
      </c>
      <c r="K40" s="117"/>
      <c r="L40" s="113"/>
      <c r="M40" s="177">
        <f>IF(F$14-E40&lt;0,0,"")</f>
        <v>0</v>
      </c>
      <c r="N40" s="39">
        <f>IF(M40=0,0,IF(H40="該当なし",0,IF(E40=0,P$18,IF(E40=1,P$17,IF(E40=2,P$16,P$15)))))</f>
        <v>0</v>
      </c>
      <c r="O40" s="39">
        <f t="shared" si="1"/>
        <v>1</v>
      </c>
      <c r="P40" s="39">
        <f>N40*O40</f>
        <v>0</v>
      </c>
      <c r="S40" s="39">
        <f t="shared" si="5"/>
        <v>0</v>
      </c>
      <c r="T40" s="39">
        <f t="shared" si="6"/>
        <v>1</v>
      </c>
      <c r="U40" s="39">
        <f>S40*T40</f>
        <v>0</v>
      </c>
    </row>
    <row r="41" spans="2:21" ht="103.15" customHeight="1">
      <c r="B41" s="7">
        <v>20</v>
      </c>
      <c r="C41" s="7" t="s">
        <v>85</v>
      </c>
      <c r="D41" s="146"/>
      <c r="E41" s="7">
        <v>3</v>
      </c>
      <c r="F41" s="186" t="s">
        <v>459</v>
      </c>
      <c r="G41" s="187"/>
      <c r="H41" s="121"/>
      <c r="I41" s="117"/>
      <c r="J41" s="171"/>
      <c r="K41" s="117"/>
      <c r="L41" s="113"/>
      <c r="M41" s="177">
        <f>IF(F$14-E41&lt;0,0,"")</f>
        <v>0</v>
      </c>
      <c r="N41" s="39">
        <f>IF(M41=0,0,IF(H41="該当なし",0,IF(E41=0,P$18,IF(E41=1,P$17,IF(E41=2,P$16,P$15)))))</f>
        <v>0</v>
      </c>
      <c r="O41" s="39">
        <f t="shared" si="1"/>
        <v>0</v>
      </c>
      <c r="P41" s="39">
        <f t="shared" si="4"/>
        <v>0</v>
      </c>
      <c r="S41" s="39">
        <f t="shared" si="5"/>
        <v>0</v>
      </c>
      <c r="T41" s="39">
        <f t="shared" si="6"/>
        <v>0</v>
      </c>
      <c r="U41" s="39">
        <f t="shared" si="7"/>
        <v>0</v>
      </c>
    </row>
    <row r="42" spans="2:21" ht="58.5" customHeight="1">
      <c r="B42" s="7">
        <v>21</v>
      </c>
      <c r="C42" s="7" t="s">
        <v>85</v>
      </c>
      <c r="D42" s="146"/>
      <c r="E42" s="7">
        <v>3</v>
      </c>
      <c r="F42" s="186" t="s">
        <v>97</v>
      </c>
      <c r="G42" s="187"/>
      <c r="H42" s="121"/>
      <c r="I42" s="117"/>
      <c r="J42" s="171"/>
      <c r="K42" s="117"/>
      <c r="L42" s="113"/>
      <c r="M42" s="177">
        <f t="shared" si="2"/>
        <v>0</v>
      </c>
      <c r="N42" s="39">
        <f t="shared" si="3"/>
        <v>0</v>
      </c>
      <c r="O42" s="39">
        <f t="shared" si="1"/>
        <v>0</v>
      </c>
      <c r="P42" s="39">
        <f t="shared" si="4"/>
        <v>0</v>
      </c>
      <c r="S42" s="39">
        <f t="shared" si="5"/>
        <v>0</v>
      </c>
      <c r="T42" s="39">
        <f t="shared" si="6"/>
        <v>0</v>
      </c>
      <c r="U42" s="39">
        <f t="shared" si="7"/>
        <v>0</v>
      </c>
    </row>
    <row r="43" spans="2:21" ht="329.65" customHeight="1">
      <c r="B43" s="7">
        <v>22</v>
      </c>
      <c r="C43" s="7" t="s">
        <v>85</v>
      </c>
      <c r="D43" s="146"/>
      <c r="E43" s="7">
        <v>3</v>
      </c>
      <c r="F43" s="186" t="s">
        <v>575</v>
      </c>
      <c r="G43" s="187"/>
      <c r="H43" s="121"/>
      <c r="I43" s="117"/>
      <c r="J43" s="171"/>
      <c r="K43" s="117"/>
      <c r="L43" s="113"/>
      <c r="M43" s="177">
        <f t="shared" si="2"/>
        <v>0</v>
      </c>
      <c r="N43" s="39">
        <f t="shared" si="3"/>
        <v>0</v>
      </c>
      <c r="O43" s="39">
        <f t="shared" si="1"/>
        <v>0</v>
      </c>
      <c r="P43" s="39">
        <f t="shared" si="4"/>
        <v>0</v>
      </c>
      <c r="S43" s="39">
        <f t="shared" si="5"/>
        <v>0</v>
      </c>
      <c r="T43" s="39">
        <f t="shared" si="6"/>
        <v>0</v>
      </c>
      <c r="U43" s="39">
        <f t="shared" si="7"/>
        <v>0</v>
      </c>
    </row>
    <row r="44" spans="2:21" ht="69" customHeight="1">
      <c r="B44" s="7">
        <v>23</v>
      </c>
      <c r="C44" s="7" t="s">
        <v>85</v>
      </c>
      <c r="D44" s="146"/>
      <c r="E44" s="7">
        <v>3</v>
      </c>
      <c r="F44" s="186" t="s">
        <v>406</v>
      </c>
      <c r="G44" s="187"/>
      <c r="H44" s="121"/>
      <c r="I44" s="117"/>
      <c r="J44" s="171"/>
      <c r="K44" s="117"/>
      <c r="L44" s="113"/>
      <c r="M44" s="177">
        <f t="shared" si="2"/>
        <v>0</v>
      </c>
      <c r="N44" s="39">
        <f t="shared" si="3"/>
        <v>0</v>
      </c>
      <c r="O44" s="39">
        <f t="shared" si="1"/>
        <v>0</v>
      </c>
      <c r="P44" s="39">
        <f t="shared" si="4"/>
        <v>0</v>
      </c>
      <c r="S44" s="39">
        <f t="shared" si="5"/>
        <v>0</v>
      </c>
      <c r="T44" s="39">
        <f t="shared" si="6"/>
        <v>0</v>
      </c>
      <c r="U44" s="39">
        <f t="shared" si="7"/>
        <v>0</v>
      </c>
    </row>
    <row r="45" spans="2:21" ht="58.5" customHeight="1">
      <c r="B45" s="7">
        <v>24</v>
      </c>
      <c r="C45" s="7" t="s">
        <v>85</v>
      </c>
      <c r="D45" s="146"/>
      <c r="E45" s="7">
        <v>3</v>
      </c>
      <c r="F45" s="186" t="s">
        <v>98</v>
      </c>
      <c r="G45" s="187"/>
      <c r="H45" s="121"/>
      <c r="I45" s="117"/>
      <c r="J45" s="171"/>
      <c r="K45" s="117"/>
      <c r="L45" s="113"/>
      <c r="M45" s="177">
        <f t="shared" si="2"/>
        <v>0</v>
      </c>
      <c r="N45" s="39">
        <f t="shared" si="3"/>
        <v>0</v>
      </c>
      <c r="O45" s="39">
        <f t="shared" si="1"/>
        <v>0</v>
      </c>
      <c r="P45" s="39">
        <f t="shared" si="4"/>
        <v>0</v>
      </c>
      <c r="S45" s="39">
        <f t="shared" si="5"/>
        <v>0</v>
      </c>
      <c r="T45" s="39">
        <f t="shared" si="6"/>
        <v>0</v>
      </c>
      <c r="U45" s="39">
        <f t="shared" si="7"/>
        <v>0</v>
      </c>
    </row>
    <row r="46" spans="2:21" ht="51" customHeight="1">
      <c r="B46" s="7">
        <v>25</v>
      </c>
      <c r="C46" s="7" t="s">
        <v>85</v>
      </c>
      <c r="D46" s="146"/>
      <c r="E46" s="7">
        <v>3</v>
      </c>
      <c r="F46" s="186" t="s">
        <v>407</v>
      </c>
      <c r="G46" s="187"/>
      <c r="H46" s="121"/>
      <c r="I46" s="117"/>
      <c r="J46" s="171"/>
      <c r="K46" s="117"/>
      <c r="L46" s="113"/>
      <c r="M46" s="177">
        <f t="shared" si="2"/>
        <v>0</v>
      </c>
      <c r="N46" s="39">
        <f t="shared" si="3"/>
        <v>0</v>
      </c>
      <c r="O46" s="39">
        <f t="shared" si="1"/>
        <v>0</v>
      </c>
      <c r="P46" s="39">
        <f t="shared" si="4"/>
        <v>0</v>
      </c>
      <c r="S46" s="39">
        <f t="shared" si="5"/>
        <v>0</v>
      </c>
      <c r="T46" s="39">
        <f t="shared" si="6"/>
        <v>0</v>
      </c>
      <c r="U46" s="39">
        <f t="shared" si="7"/>
        <v>0</v>
      </c>
    </row>
    <row r="47" spans="2:21" ht="66" customHeight="1">
      <c r="B47" s="7">
        <v>26</v>
      </c>
      <c r="C47" s="7" t="s">
        <v>75</v>
      </c>
      <c r="D47" s="146"/>
      <c r="E47" s="7">
        <v>1</v>
      </c>
      <c r="F47" s="186" t="s">
        <v>74</v>
      </c>
      <c r="G47" s="187"/>
      <c r="H47" s="121"/>
      <c r="I47" s="117"/>
      <c r="J47" s="171"/>
      <c r="K47" s="117"/>
      <c r="L47" s="113"/>
      <c r="M47" s="177" t="str">
        <f t="shared" si="2"/>
        <v/>
      </c>
      <c r="N47" s="39">
        <f t="shared" si="3"/>
        <v>1</v>
      </c>
      <c r="O47" s="39">
        <f t="shared" si="1"/>
        <v>0</v>
      </c>
      <c r="P47" s="39">
        <f t="shared" si="4"/>
        <v>0</v>
      </c>
      <c r="S47" s="39">
        <f t="shared" si="5"/>
        <v>1</v>
      </c>
      <c r="T47" s="39">
        <f t="shared" si="6"/>
        <v>0</v>
      </c>
      <c r="U47" s="39">
        <f t="shared" si="7"/>
        <v>0</v>
      </c>
    </row>
    <row r="48" spans="2:21" ht="66" customHeight="1">
      <c r="B48" s="7">
        <v>27</v>
      </c>
      <c r="C48" s="7" t="s">
        <v>75</v>
      </c>
      <c r="D48" s="146"/>
      <c r="E48" s="7">
        <v>1</v>
      </c>
      <c r="F48" s="186" t="s">
        <v>76</v>
      </c>
      <c r="G48" s="187"/>
      <c r="H48" s="121"/>
      <c r="I48" s="117"/>
      <c r="J48" s="171"/>
      <c r="K48" s="117"/>
      <c r="L48" s="113"/>
      <c r="M48" s="177" t="str">
        <f t="shared" si="2"/>
        <v/>
      </c>
      <c r="N48" s="39">
        <f t="shared" si="3"/>
        <v>1</v>
      </c>
      <c r="O48" s="39">
        <f t="shared" si="1"/>
        <v>0</v>
      </c>
      <c r="P48" s="39">
        <f t="shared" si="4"/>
        <v>0</v>
      </c>
      <c r="S48" s="39">
        <f t="shared" si="5"/>
        <v>1</v>
      </c>
      <c r="T48" s="39">
        <f t="shared" si="6"/>
        <v>0</v>
      </c>
      <c r="U48" s="39">
        <f t="shared" si="7"/>
        <v>0</v>
      </c>
    </row>
    <row r="49" spans="1:26" ht="66" customHeight="1">
      <c r="B49" s="7">
        <v>28</v>
      </c>
      <c r="C49" s="7" t="s">
        <v>75</v>
      </c>
      <c r="D49" s="146"/>
      <c r="E49" s="7">
        <v>1</v>
      </c>
      <c r="F49" s="186" t="s">
        <v>573</v>
      </c>
      <c r="G49" s="187"/>
      <c r="H49" s="121"/>
      <c r="I49" s="117"/>
      <c r="J49" s="171"/>
      <c r="K49" s="117"/>
      <c r="L49" s="113"/>
      <c r="M49" s="177" t="str">
        <f t="shared" si="2"/>
        <v/>
      </c>
      <c r="N49" s="39">
        <f t="shared" si="3"/>
        <v>1</v>
      </c>
      <c r="O49" s="39">
        <f t="shared" si="1"/>
        <v>0</v>
      </c>
      <c r="P49" s="39">
        <f t="shared" si="4"/>
        <v>0</v>
      </c>
      <c r="S49" s="39">
        <f t="shared" si="5"/>
        <v>1</v>
      </c>
      <c r="T49" s="39">
        <f t="shared" si="6"/>
        <v>0</v>
      </c>
      <c r="U49" s="39">
        <f t="shared" si="7"/>
        <v>0</v>
      </c>
    </row>
    <row r="50" spans="1:26" ht="58.5" customHeight="1">
      <c r="B50" s="7">
        <v>29</v>
      </c>
      <c r="C50" s="7" t="s">
        <v>75</v>
      </c>
      <c r="D50" s="146"/>
      <c r="E50" s="7">
        <v>2</v>
      </c>
      <c r="F50" s="186" t="s">
        <v>77</v>
      </c>
      <c r="G50" s="187"/>
      <c r="H50" s="121"/>
      <c r="I50" s="117"/>
      <c r="J50" s="171"/>
      <c r="K50" s="117"/>
      <c r="L50" s="113"/>
      <c r="M50" s="177">
        <f t="shared" si="2"/>
        <v>0</v>
      </c>
      <c r="N50" s="39">
        <f t="shared" si="3"/>
        <v>0</v>
      </c>
      <c r="O50" s="39">
        <f t="shared" si="1"/>
        <v>0</v>
      </c>
      <c r="P50" s="39">
        <f t="shared" si="4"/>
        <v>0</v>
      </c>
      <c r="S50" s="39">
        <f t="shared" si="5"/>
        <v>0</v>
      </c>
      <c r="T50" s="39">
        <f t="shared" si="6"/>
        <v>0</v>
      </c>
      <c r="U50" s="39">
        <f t="shared" si="7"/>
        <v>0</v>
      </c>
    </row>
    <row r="51" spans="1:26" ht="58.5" customHeight="1">
      <c r="B51" s="7">
        <v>30</v>
      </c>
      <c r="C51" s="7" t="s">
        <v>75</v>
      </c>
      <c r="D51" s="146"/>
      <c r="E51" s="7">
        <v>2</v>
      </c>
      <c r="F51" s="186" t="s">
        <v>100</v>
      </c>
      <c r="G51" s="187"/>
      <c r="H51" s="121"/>
      <c r="I51" s="117"/>
      <c r="J51" s="171"/>
      <c r="K51" s="117"/>
      <c r="L51" s="113"/>
      <c r="M51" s="177">
        <f t="shared" si="2"/>
        <v>0</v>
      </c>
      <c r="N51" s="39">
        <f t="shared" si="3"/>
        <v>0</v>
      </c>
      <c r="O51" s="39">
        <f t="shared" si="1"/>
        <v>0</v>
      </c>
      <c r="P51" s="39">
        <f t="shared" si="4"/>
        <v>0</v>
      </c>
      <c r="S51" s="39">
        <f t="shared" si="5"/>
        <v>0</v>
      </c>
      <c r="T51" s="39">
        <f t="shared" si="6"/>
        <v>0</v>
      </c>
      <c r="U51" s="39">
        <f t="shared" si="7"/>
        <v>0</v>
      </c>
    </row>
    <row r="52" spans="1:26" ht="105.75" customHeight="1">
      <c r="B52" s="7">
        <v>31</v>
      </c>
      <c r="C52" s="7" t="s">
        <v>75</v>
      </c>
      <c r="D52" s="146" t="s">
        <v>532</v>
      </c>
      <c r="E52" s="7">
        <v>2</v>
      </c>
      <c r="F52" s="186" t="s">
        <v>101</v>
      </c>
      <c r="G52" s="187"/>
      <c r="H52" s="121"/>
      <c r="I52" s="117"/>
      <c r="J52" s="171"/>
      <c r="K52" s="117"/>
      <c r="L52" s="113"/>
      <c r="M52" s="177">
        <f t="shared" si="2"/>
        <v>0</v>
      </c>
      <c r="N52" s="39">
        <f t="shared" si="3"/>
        <v>0</v>
      </c>
      <c r="O52" s="39">
        <f t="shared" si="1"/>
        <v>0</v>
      </c>
      <c r="P52" s="39">
        <f t="shared" si="4"/>
        <v>0</v>
      </c>
      <c r="S52" s="39">
        <f t="shared" si="5"/>
        <v>0</v>
      </c>
      <c r="T52" s="39">
        <f t="shared" si="6"/>
        <v>0</v>
      </c>
      <c r="U52" s="39">
        <f t="shared" si="7"/>
        <v>0</v>
      </c>
    </row>
    <row r="53" spans="1:26" ht="58.5" customHeight="1">
      <c r="B53" s="7">
        <v>32</v>
      </c>
      <c r="C53" s="7" t="s">
        <v>75</v>
      </c>
      <c r="D53" s="146"/>
      <c r="E53" s="7">
        <v>3</v>
      </c>
      <c r="F53" s="186" t="s">
        <v>78</v>
      </c>
      <c r="G53" s="187"/>
      <c r="H53" s="121"/>
      <c r="I53" s="117"/>
      <c r="J53" s="171"/>
      <c r="K53" s="117"/>
      <c r="L53" s="113"/>
      <c r="M53" s="177">
        <f t="shared" si="2"/>
        <v>0</v>
      </c>
      <c r="N53" s="39">
        <f t="shared" si="3"/>
        <v>0</v>
      </c>
      <c r="O53" s="39">
        <f t="shared" si="1"/>
        <v>0</v>
      </c>
      <c r="P53" s="39">
        <f t="shared" si="4"/>
        <v>0</v>
      </c>
      <c r="S53" s="39">
        <f t="shared" si="5"/>
        <v>0</v>
      </c>
      <c r="T53" s="39">
        <f t="shared" si="6"/>
        <v>0</v>
      </c>
      <c r="U53" s="39">
        <f t="shared" si="7"/>
        <v>0</v>
      </c>
    </row>
    <row r="54" spans="1:26" ht="58.5" customHeight="1">
      <c r="B54" s="7">
        <v>33</v>
      </c>
      <c r="C54" s="7" t="s">
        <v>75</v>
      </c>
      <c r="D54" s="146"/>
      <c r="E54" s="7">
        <v>3</v>
      </c>
      <c r="F54" s="186" t="s">
        <v>79</v>
      </c>
      <c r="G54" s="187"/>
      <c r="H54" s="121"/>
      <c r="I54" s="117"/>
      <c r="J54" s="171"/>
      <c r="K54" s="117"/>
      <c r="L54" s="113"/>
      <c r="M54" s="177">
        <f t="shared" si="2"/>
        <v>0</v>
      </c>
      <c r="N54" s="39">
        <f t="shared" si="3"/>
        <v>0</v>
      </c>
      <c r="O54" s="39">
        <f t="shared" si="1"/>
        <v>0</v>
      </c>
      <c r="P54" s="39">
        <f t="shared" si="4"/>
        <v>0</v>
      </c>
      <c r="S54" s="39">
        <f t="shared" si="5"/>
        <v>0</v>
      </c>
      <c r="T54" s="39">
        <f t="shared" si="6"/>
        <v>0</v>
      </c>
      <c r="U54" s="39">
        <f t="shared" si="7"/>
        <v>0</v>
      </c>
    </row>
    <row r="55" spans="1:26" ht="58.5" customHeight="1">
      <c r="B55" s="7">
        <v>34</v>
      </c>
      <c r="C55" s="7" t="s">
        <v>75</v>
      </c>
      <c r="D55" s="146"/>
      <c r="E55" s="7">
        <v>3</v>
      </c>
      <c r="F55" s="186" t="s">
        <v>80</v>
      </c>
      <c r="G55" s="187"/>
      <c r="H55" s="121"/>
      <c r="I55" s="117"/>
      <c r="J55" s="171"/>
      <c r="K55" s="117"/>
      <c r="L55" s="113"/>
      <c r="M55" s="177">
        <f t="shared" si="2"/>
        <v>0</v>
      </c>
      <c r="N55" s="39">
        <f t="shared" si="3"/>
        <v>0</v>
      </c>
      <c r="O55" s="39">
        <f t="shared" si="1"/>
        <v>0</v>
      </c>
      <c r="P55" s="39">
        <f t="shared" si="4"/>
        <v>0</v>
      </c>
      <c r="S55" s="39">
        <f t="shared" si="5"/>
        <v>0</v>
      </c>
      <c r="T55" s="39">
        <f t="shared" si="6"/>
        <v>0</v>
      </c>
      <c r="U55" s="39">
        <f t="shared" si="7"/>
        <v>0</v>
      </c>
    </row>
    <row r="56" spans="1:26" ht="87" customHeight="1">
      <c r="B56" s="7">
        <v>35</v>
      </c>
      <c r="C56" s="7" t="s">
        <v>75</v>
      </c>
      <c r="D56" s="146"/>
      <c r="E56" s="7">
        <v>3</v>
      </c>
      <c r="F56" s="186" t="s">
        <v>81</v>
      </c>
      <c r="G56" s="187"/>
      <c r="H56" s="121"/>
      <c r="I56" s="117"/>
      <c r="J56" s="171"/>
      <c r="K56" s="117"/>
      <c r="L56" s="113"/>
      <c r="M56" s="177">
        <f t="shared" si="2"/>
        <v>0</v>
      </c>
      <c r="N56" s="39">
        <f t="shared" si="3"/>
        <v>0</v>
      </c>
      <c r="O56" s="39">
        <f t="shared" si="1"/>
        <v>0</v>
      </c>
      <c r="P56" s="39">
        <f t="shared" si="4"/>
        <v>0</v>
      </c>
      <c r="S56" s="39">
        <f t="shared" si="5"/>
        <v>0</v>
      </c>
      <c r="T56" s="39">
        <f t="shared" si="6"/>
        <v>0</v>
      </c>
      <c r="U56" s="39">
        <f t="shared" si="7"/>
        <v>0</v>
      </c>
    </row>
    <row r="57" spans="1:26" ht="58.5" customHeight="1">
      <c r="B57" s="7">
        <v>36</v>
      </c>
      <c r="C57" s="7" t="s">
        <v>75</v>
      </c>
      <c r="D57" s="146"/>
      <c r="E57" s="7">
        <v>3</v>
      </c>
      <c r="F57" s="186" t="s">
        <v>82</v>
      </c>
      <c r="G57" s="187"/>
      <c r="H57" s="121"/>
      <c r="I57" s="117"/>
      <c r="J57" s="171"/>
      <c r="K57" s="117"/>
      <c r="L57" s="113"/>
      <c r="M57" s="177">
        <f t="shared" si="2"/>
        <v>0</v>
      </c>
      <c r="N57" s="39">
        <f t="shared" si="3"/>
        <v>0</v>
      </c>
      <c r="O57" s="39">
        <f t="shared" si="1"/>
        <v>0</v>
      </c>
      <c r="P57" s="39">
        <f t="shared" si="4"/>
        <v>0</v>
      </c>
      <c r="S57" s="39">
        <f t="shared" si="5"/>
        <v>0</v>
      </c>
      <c r="T57" s="39">
        <f t="shared" si="6"/>
        <v>0</v>
      </c>
      <c r="U57" s="39">
        <f t="shared" si="7"/>
        <v>0</v>
      </c>
    </row>
    <row r="58" spans="1:26" ht="99.75" customHeight="1">
      <c r="B58" s="7">
        <v>37</v>
      </c>
      <c r="C58" s="7" t="s">
        <v>75</v>
      </c>
      <c r="D58" s="146"/>
      <c r="E58" s="7">
        <v>3</v>
      </c>
      <c r="F58" s="186" t="s">
        <v>83</v>
      </c>
      <c r="G58" s="187"/>
      <c r="H58" s="121"/>
      <c r="I58" s="117"/>
      <c r="J58" s="171"/>
      <c r="K58" s="117"/>
      <c r="L58" s="113"/>
      <c r="M58" s="177">
        <f t="shared" si="2"/>
        <v>0</v>
      </c>
      <c r="N58" s="39">
        <f t="shared" si="3"/>
        <v>0</v>
      </c>
      <c r="O58" s="39">
        <f t="shared" si="1"/>
        <v>0</v>
      </c>
      <c r="P58" s="39">
        <f t="shared" si="4"/>
        <v>0</v>
      </c>
      <c r="S58" s="39">
        <f t="shared" si="5"/>
        <v>0</v>
      </c>
      <c r="T58" s="39">
        <f t="shared" si="6"/>
        <v>0</v>
      </c>
      <c r="U58" s="39">
        <f t="shared" si="7"/>
        <v>0</v>
      </c>
    </row>
    <row r="59" spans="1:26" ht="58.5" customHeight="1">
      <c r="B59" s="7">
        <v>38</v>
      </c>
      <c r="C59" s="8" t="s">
        <v>84</v>
      </c>
      <c r="D59" s="146"/>
      <c r="E59" s="7">
        <v>1</v>
      </c>
      <c r="F59" s="186" t="s">
        <v>102</v>
      </c>
      <c r="G59" s="187"/>
      <c r="H59" s="121"/>
      <c r="I59" s="117"/>
      <c r="J59" s="171"/>
      <c r="K59" s="117"/>
      <c r="L59" s="113"/>
      <c r="M59" s="177" t="str">
        <f t="shared" si="2"/>
        <v/>
      </c>
      <c r="N59" s="39">
        <f t="shared" si="3"/>
        <v>1</v>
      </c>
      <c r="O59" s="39">
        <f t="shared" si="1"/>
        <v>0</v>
      </c>
      <c r="P59" s="39">
        <f t="shared" si="4"/>
        <v>0</v>
      </c>
      <c r="S59" s="39">
        <f t="shared" si="5"/>
        <v>1</v>
      </c>
      <c r="T59" s="39">
        <f t="shared" si="6"/>
        <v>0</v>
      </c>
      <c r="U59" s="39">
        <f t="shared" si="7"/>
        <v>0</v>
      </c>
    </row>
    <row r="60" spans="1:26" ht="58.5" customHeight="1">
      <c r="B60" s="7">
        <v>39</v>
      </c>
      <c r="C60" s="8" t="s">
        <v>84</v>
      </c>
      <c r="D60" s="146"/>
      <c r="E60" s="7">
        <v>1</v>
      </c>
      <c r="F60" s="186" t="s">
        <v>574</v>
      </c>
      <c r="G60" s="187"/>
      <c r="H60" s="121"/>
      <c r="I60" s="117"/>
      <c r="J60" s="171"/>
      <c r="K60" s="117"/>
      <c r="L60" s="113"/>
      <c r="M60" s="177" t="str">
        <f t="shared" si="2"/>
        <v/>
      </c>
      <c r="N60" s="39">
        <f t="shared" si="3"/>
        <v>1</v>
      </c>
      <c r="O60" s="39">
        <f t="shared" si="1"/>
        <v>0</v>
      </c>
      <c r="P60" s="39">
        <f t="shared" si="4"/>
        <v>0</v>
      </c>
      <c r="S60" s="39">
        <f t="shared" si="5"/>
        <v>1</v>
      </c>
      <c r="T60" s="39">
        <f t="shared" si="6"/>
        <v>0</v>
      </c>
      <c r="U60" s="39">
        <f t="shared" si="7"/>
        <v>0</v>
      </c>
    </row>
    <row r="61" spans="1:26" ht="58.5" customHeight="1">
      <c r="B61" s="7">
        <v>40</v>
      </c>
      <c r="C61" s="8" t="s">
        <v>84</v>
      </c>
      <c r="D61" s="146"/>
      <c r="E61" s="7">
        <v>2</v>
      </c>
      <c r="F61" s="186" t="s">
        <v>104</v>
      </c>
      <c r="G61" s="187"/>
      <c r="H61" s="121"/>
      <c r="I61" s="117"/>
      <c r="J61" s="171"/>
      <c r="K61" s="117"/>
      <c r="L61" s="113"/>
      <c r="M61" s="177">
        <f t="shared" si="2"/>
        <v>0</v>
      </c>
      <c r="N61" s="39">
        <f t="shared" si="3"/>
        <v>0</v>
      </c>
      <c r="O61" s="39">
        <f t="shared" si="1"/>
        <v>0</v>
      </c>
      <c r="P61" s="39">
        <f t="shared" si="4"/>
        <v>0</v>
      </c>
      <c r="S61" s="39">
        <f t="shared" si="5"/>
        <v>0</v>
      </c>
      <c r="T61" s="39">
        <f t="shared" si="6"/>
        <v>0</v>
      </c>
      <c r="U61" s="39">
        <f t="shared" si="7"/>
        <v>0</v>
      </c>
    </row>
    <row r="62" spans="1:26" s="39" customFormat="1" ht="58.5" customHeight="1">
      <c r="A62" s="4"/>
      <c r="B62" s="7">
        <v>41</v>
      </c>
      <c r="C62" s="8" t="s">
        <v>84</v>
      </c>
      <c r="D62" s="146"/>
      <c r="E62" s="7">
        <v>2</v>
      </c>
      <c r="F62" s="186" t="s">
        <v>105</v>
      </c>
      <c r="G62" s="187"/>
      <c r="H62" s="121"/>
      <c r="I62" s="117"/>
      <c r="J62" s="171"/>
      <c r="K62" s="117"/>
      <c r="L62" s="113"/>
      <c r="M62" s="177">
        <f t="shared" si="2"/>
        <v>0</v>
      </c>
      <c r="N62" s="39">
        <f t="shared" si="3"/>
        <v>0</v>
      </c>
      <c r="O62" s="39">
        <f t="shared" si="1"/>
        <v>0</v>
      </c>
      <c r="P62" s="39">
        <f t="shared" si="4"/>
        <v>0</v>
      </c>
      <c r="S62" s="39">
        <f t="shared" si="5"/>
        <v>0</v>
      </c>
      <c r="T62" s="39">
        <f t="shared" si="6"/>
        <v>0</v>
      </c>
      <c r="U62" s="39">
        <f t="shared" si="7"/>
        <v>0</v>
      </c>
      <c r="Y62" s="4"/>
      <c r="Z62" s="4"/>
    </row>
    <row r="63" spans="1:26" s="39" customFormat="1" ht="58.5" customHeight="1">
      <c r="A63" s="4"/>
      <c r="B63" s="7">
        <v>42</v>
      </c>
      <c r="C63" s="8" t="s">
        <v>84</v>
      </c>
      <c r="D63" s="146"/>
      <c r="E63" s="7">
        <v>2</v>
      </c>
      <c r="F63" s="186" t="s">
        <v>106</v>
      </c>
      <c r="G63" s="187"/>
      <c r="H63" s="121"/>
      <c r="I63" s="117"/>
      <c r="J63" s="171"/>
      <c r="K63" s="117"/>
      <c r="L63" s="113"/>
      <c r="M63" s="177">
        <f t="shared" si="2"/>
        <v>0</v>
      </c>
      <c r="N63" s="39">
        <f t="shared" si="3"/>
        <v>0</v>
      </c>
      <c r="O63" s="39">
        <f t="shared" si="1"/>
        <v>0</v>
      </c>
      <c r="P63" s="39">
        <f t="shared" si="4"/>
        <v>0</v>
      </c>
      <c r="S63" s="39">
        <f t="shared" si="5"/>
        <v>0</v>
      </c>
      <c r="T63" s="39">
        <f t="shared" si="6"/>
        <v>0</v>
      </c>
      <c r="U63" s="39">
        <f t="shared" si="7"/>
        <v>0</v>
      </c>
      <c r="Y63" s="4"/>
      <c r="Z63" s="4"/>
    </row>
    <row r="64" spans="1:26" s="39" customFormat="1" ht="58.5" customHeight="1">
      <c r="A64" s="4"/>
      <c r="B64" s="7">
        <v>43</v>
      </c>
      <c r="C64" s="8" t="s">
        <v>84</v>
      </c>
      <c r="D64" s="146"/>
      <c r="E64" s="7">
        <v>3</v>
      </c>
      <c r="F64" s="186" t="s">
        <v>107</v>
      </c>
      <c r="G64" s="187"/>
      <c r="H64" s="121"/>
      <c r="I64" s="117"/>
      <c r="J64" s="171"/>
      <c r="K64" s="117"/>
      <c r="L64" s="113"/>
      <c r="M64" s="177">
        <f t="shared" si="2"/>
        <v>0</v>
      </c>
      <c r="N64" s="39">
        <f t="shared" si="3"/>
        <v>0</v>
      </c>
      <c r="O64" s="39">
        <f t="shared" si="1"/>
        <v>0</v>
      </c>
      <c r="P64" s="39">
        <f t="shared" si="4"/>
        <v>0</v>
      </c>
      <c r="S64" s="39">
        <f t="shared" si="5"/>
        <v>0</v>
      </c>
      <c r="T64" s="39">
        <f t="shared" si="6"/>
        <v>0</v>
      </c>
      <c r="U64" s="39">
        <f t="shared" si="7"/>
        <v>0</v>
      </c>
      <c r="Y64" s="4"/>
      <c r="Z64" s="4"/>
    </row>
    <row r="65" spans="1:26" s="39" customFormat="1" ht="58.5" customHeight="1">
      <c r="A65" s="4"/>
      <c r="B65" s="7">
        <v>44</v>
      </c>
      <c r="C65" s="8" t="s">
        <v>84</v>
      </c>
      <c r="D65" s="146"/>
      <c r="E65" s="7">
        <v>3</v>
      </c>
      <c r="F65" s="186" t="s">
        <v>108</v>
      </c>
      <c r="G65" s="187"/>
      <c r="H65" s="121"/>
      <c r="I65" s="117"/>
      <c r="J65" s="171"/>
      <c r="K65" s="117"/>
      <c r="L65" s="113"/>
      <c r="M65" s="177">
        <f t="shared" si="2"/>
        <v>0</v>
      </c>
      <c r="N65" s="39">
        <f t="shared" si="3"/>
        <v>0</v>
      </c>
      <c r="O65" s="39">
        <f t="shared" si="1"/>
        <v>0</v>
      </c>
      <c r="P65" s="39">
        <f t="shared" si="4"/>
        <v>0</v>
      </c>
      <c r="S65" s="39">
        <f t="shared" si="5"/>
        <v>0</v>
      </c>
      <c r="T65" s="39">
        <f t="shared" si="6"/>
        <v>0</v>
      </c>
      <c r="U65" s="39">
        <f t="shared" si="7"/>
        <v>0</v>
      </c>
      <c r="Y65" s="4"/>
      <c r="Z65" s="4"/>
    </row>
    <row r="66" spans="1:26" s="39" customFormat="1" ht="58.5" customHeight="1">
      <c r="A66" s="4"/>
      <c r="B66" s="7">
        <v>45</v>
      </c>
      <c r="C66" s="8" t="s">
        <v>84</v>
      </c>
      <c r="D66" s="146"/>
      <c r="E66" s="7">
        <v>3</v>
      </c>
      <c r="F66" s="186" t="s">
        <v>408</v>
      </c>
      <c r="G66" s="187"/>
      <c r="H66" s="121"/>
      <c r="I66" s="117"/>
      <c r="J66" s="171"/>
      <c r="K66" s="117"/>
      <c r="L66" s="113"/>
      <c r="M66" s="177">
        <f t="shared" si="2"/>
        <v>0</v>
      </c>
      <c r="N66" s="39">
        <f t="shared" si="3"/>
        <v>0</v>
      </c>
      <c r="O66" s="39">
        <f t="shared" si="1"/>
        <v>0</v>
      </c>
      <c r="P66" s="39">
        <f t="shared" si="4"/>
        <v>0</v>
      </c>
      <c r="S66" s="39">
        <f t="shared" si="5"/>
        <v>0</v>
      </c>
      <c r="T66" s="39">
        <f t="shared" si="6"/>
        <v>0</v>
      </c>
      <c r="U66" s="39">
        <f t="shared" si="7"/>
        <v>0</v>
      </c>
      <c r="Y66" s="4"/>
      <c r="Z66" s="4"/>
    </row>
    <row r="67" spans="1:26" s="39" customFormat="1" ht="58.5" customHeight="1">
      <c r="A67" s="4"/>
      <c r="B67" s="7">
        <v>46</v>
      </c>
      <c r="C67" s="8" t="s">
        <v>99</v>
      </c>
      <c r="D67" s="146"/>
      <c r="E67" s="7">
        <v>1</v>
      </c>
      <c r="F67" s="186" t="s">
        <v>109</v>
      </c>
      <c r="G67" s="187"/>
      <c r="H67" s="121"/>
      <c r="I67" s="117"/>
      <c r="J67" s="171"/>
      <c r="K67" s="117"/>
      <c r="L67" s="113"/>
      <c r="M67" s="177" t="str">
        <f t="shared" si="2"/>
        <v/>
      </c>
      <c r="N67" s="39">
        <f t="shared" si="3"/>
        <v>1</v>
      </c>
      <c r="O67" s="39">
        <f t="shared" si="1"/>
        <v>0</v>
      </c>
      <c r="P67" s="39">
        <f t="shared" si="4"/>
        <v>0</v>
      </c>
      <c r="S67" s="39">
        <f t="shared" si="5"/>
        <v>1</v>
      </c>
      <c r="T67" s="39">
        <f t="shared" si="6"/>
        <v>0</v>
      </c>
      <c r="U67" s="39">
        <f t="shared" si="7"/>
        <v>0</v>
      </c>
      <c r="Y67" s="4"/>
      <c r="Z67" s="4"/>
    </row>
    <row r="68" spans="1:26" s="39" customFormat="1" ht="58.5" customHeight="1">
      <c r="A68" s="4"/>
      <c r="B68" s="7">
        <v>47</v>
      </c>
      <c r="C68" s="8" t="s">
        <v>99</v>
      </c>
      <c r="D68" s="146"/>
      <c r="E68" s="7">
        <v>1</v>
      </c>
      <c r="F68" s="186" t="s">
        <v>110</v>
      </c>
      <c r="G68" s="187"/>
      <c r="H68" s="121"/>
      <c r="I68" s="117"/>
      <c r="J68" s="171"/>
      <c r="K68" s="117"/>
      <c r="L68" s="113"/>
      <c r="M68" s="177" t="str">
        <f t="shared" si="2"/>
        <v/>
      </c>
      <c r="N68" s="39">
        <f t="shared" si="3"/>
        <v>1</v>
      </c>
      <c r="O68" s="39">
        <f t="shared" si="1"/>
        <v>0</v>
      </c>
      <c r="P68" s="39">
        <f t="shared" si="4"/>
        <v>0</v>
      </c>
      <c r="S68" s="39">
        <f t="shared" si="5"/>
        <v>1</v>
      </c>
      <c r="T68" s="39">
        <f t="shared" si="6"/>
        <v>0</v>
      </c>
      <c r="U68" s="39">
        <f t="shared" si="7"/>
        <v>0</v>
      </c>
      <c r="Y68" s="4"/>
      <c r="Z68" s="4"/>
    </row>
    <row r="69" spans="1:26" s="39" customFormat="1" ht="58.5" customHeight="1">
      <c r="A69" s="4"/>
      <c r="B69" s="7">
        <v>48</v>
      </c>
      <c r="C69" s="8" t="s">
        <v>99</v>
      </c>
      <c r="D69" s="146"/>
      <c r="E69" s="7">
        <v>1</v>
      </c>
      <c r="F69" s="186" t="s">
        <v>111</v>
      </c>
      <c r="G69" s="187"/>
      <c r="H69" s="121"/>
      <c r="I69" s="117"/>
      <c r="J69" s="171"/>
      <c r="K69" s="117"/>
      <c r="L69" s="113"/>
      <c r="M69" s="177" t="str">
        <f t="shared" si="2"/>
        <v/>
      </c>
      <c r="N69" s="39">
        <f t="shared" si="3"/>
        <v>1</v>
      </c>
      <c r="O69" s="39">
        <f t="shared" si="1"/>
        <v>0</v>
      </c>
      <c r="P69" s="39">
        <f t="shared" si="4"/>
        <v>0</v>
      </c>
      <c r="S69" s="39">
        <f t="shared" si="5"/>
        <v>1</v>
      </c>
      <c r="T69" s="39">
        <f t="shared" si="6"/>
        <v>0</v>
      </c>
      <c r="U69" s="39">
        <f t="shared" si="7"/>
        <v>0</v>
      </c>
      <c r="Y69" s="4"/>
      <c r="Z69" s="4"/>
    </row>
    <row r="70" spans="1:26" s="39" customFormat="1" ht="58.5" customHeight="1">
      <c r="A70" s="4"/>
      <c r="B70" s="7">
        <v>49</v>
      </c>
      <c r="C70" s="8" t="s">
        <v>99</v>
      </c>
      <c r="D70" s="146"/>
      <c r="E70" s="7">
        <v>1</v>
      </c>
      <c r="F70" s="186" t="s">
        <v>409</v>
      </c>
      <c r="G70" s="187"/>
      <c r="H70" s="121"/>
      <c r="I70" s="117"/>
      <c r="J70" s="171"/>
      <c r="K70" s="117"/>
      <c r="L70" s="113"/>
      <c r="M70" s="177" t="str">
        <f t="shared" si="2"/>
        <v/>
      </c>
      <c r="N70" s="39">
        <f t="shared" si="3"/>
        <v>1</v>
      </c>
      <c r="O70" s="39">
        <f t="shared" si="1"/>
        <v>0</v>
      </c>
      <c r="P70" s="39">
        <f t="shared" si="4"/>
        <v>0</v>
      </c>
      <c r="S70" s="39">
        <f t="shared" si="5"/>
        <v>1</v>
      </c>
      <c r="T70" s="39">
        <f t="shared" si="6"/>
        <v>0</v>
      </c>
      <c r="U70" s="39">
        <f t="shared" si="7"/>
        <v>0</v>
      </c>
      <c r="Y70" s="4"/>
      <c r="Z70" s="4"/>
    </row>
    <row r="71" spans="1:26" s="39" customFormat="1" ht="119.65" customHeight="1">
      <c r="A71" s="4"/>
      <c r="B71" s="7">
        <v>50</v>
      </c>
      <c r="C71" s="8" t="s">
        <v>99</v>
      </c>
      <c r="D71" s="146"/>
      <c r="E71" s="7">
        <v>1</v>
      </c>
      <c r="F71" s="186" t="s">
        <v>112</v>
      </c>
      <c r="G71" s="187"/>
      <c r="H71" s="121"/>
      <c r="I71" s="117"/>
      <c r="J71" s="171"/>
      <c r="K71" s="117"/>
      <c r="L71" s="113"/>
      <c r="M71" s="177" t="str">
        <f t="shared" si="2"/>
        <v/>
      </c>
      <c r="N71" s="39">
        <f t="shared" si="3"/>
        <v>1</v>
      </c>
      <c r="O71" s="39">
        <f t="shared" si="1"/>
        <v>0</v>
      </c>
      <c r="P71" s="39">
        <f t="shared" si="4"/>
        <v>0</v>
      </c>
      <c r="S71" s="39">
        <f t="shared" si="5"/>
        <v>1</v>
      </c>
      <c r="T71" s="39">
        <f t="shared" si="6"/>
        <v>0</v>
      </c>
      <c r="U71" s="39">
        <f t="shared" si="7"/>
        <v>0</v>
      </c>
      <c r="Y71" s="4"/>
      <c r="Z71" s="4"/>
    </row>
    <row r="72" spans="1:26" s="39" customFormat="1" ht="58.5" customHeight="1">
      <c r="A72" s="4"/>
      <c r="B72" s="7">
        <v>51</v>
      </c>
      <c r="C72" s="8" t="s">
        <v>99</v>
      </c>
      <c r="D72" s="146"/>
      <c r="E72" s="7">
        <v>2</v>
      </c>
      <c r="F72" s="186" t="s">
        <v>113</v>
      </c>
      <c r="G72" s="187"/>
      <c r="H72" s="121"/>
      <c r="I72" s="117"/>
      <c r="J72" s="171"/>
      <c r="K72" s="117"/>
      <c r="L72" s="113"/>
      <c r="M72" s="177">
        <f t="shared" si="2"/>
        <v>0</v>
      </c>
      <c r="N72" s="39">
        <f t="shared" si="3"/>
        <v>0</v>
      </c>
      <c r="O72" s="39">
        <f t="shared" si="1"/>
        <v>0</v>
      </c>
      <c r="P72" s="39">
        <f t="shared" si="4"/>
        <v>0</v>
      </c>
      <c r="S72" s="39">
        <f t="shared" si="5"/>
        <v>0</v>
      </c>
      <c r="T72" s="39">
        <f t="shared" si="6"/>
        <v>0</v>
      </c>
      <c r="U72" s="39">
        <f t="shared" si="7"/>
        <v>0</v>
      </c>
      <c r="Y72" s="4"/>
      <c r="Z72" s="4"/>
    </row>
    <row r="73" spans="1:26" s="39" customFormat="1" ht="67.150000000000006" customHeight="1">
      <c r="A73" s="4"/>
      <c r="B73" s="7">
        <v>52</v>
      </c>
      <c r="C73" s="8" t="s">
        <v>99</v>
      </c>
      <c r="D73" s="146"/>
      <c r="E73" s="7">
        <v>3</v>
      </c>
      <c r="F73" s="186" t="s">
        <v>114</v>
      </c>
      <c r="G73" s="187"/>
      <c r="H73" s="121"/>
      <c r="I73" s="117"/>
      <c r="J73" s="171"/>
      <c r="K73" s="117"/>
      <c r="L73" s="113"/>
      <c r="M73" s="177">
        <f t="shared" si="2"/>
        <v>0</v>
      </c>
      <c r="N73" s="39">
        <f t="shared" si="3"/>
        <v>0</v>
      </c>
      <c r="O73" s="39">
        <f t="shared" si="1"/>
        <v>0</v>
      </c>
      <c r="P73" s="39">
        <f t="shared" si="4"/>
        <v>0</v>
      </c>
      <c r="S73" s="39">
        <f t="shared" si="5"/>
        <v>0</v>
      </c>
      <c r="T73" s="39">
        <f t="shared" si="6"/>
        <v>0</v>
      </c>
      <c r="U73" s="39">
        <f t="shared" si="7"/>
        <v>0</v>
      </c>
      <c r="Y73" s="4"/>
      <c r="Z73" s="4"/>
    </row>
    <row r="74" spans="1:26" s="39" customFormat="1" ht="58.5" customHeight="1">
      <c r="A74" s="4"/>
      <c r="B74" s="7">
        <v>53</v>
      </c>
      <c r="C74" s="8" t="s">
        <v>99</v>
      </c>
      <c r="D74" s="146"/>
      <c r="E74" s="7">
        <v>3</v>
      </c>
      <c r="F74" s="186" t="s">
        <v>115</v>
      </c>
      <c r="G74" s="187"/>
      <c r="H74" s="121"/>
      <c r="I74" s="117"/>
      <c r="J74" s="171"/>
      <c r="K74" s="117"/>
      <c r="L74" s="113"/>
      <c r="M74" s="177">
        <f t="shared" si="2"/>
        <v>0</v>
      </c>
      <c r="N74" s="39">
        <f t="shared" si="3"/>
        <v>0</v>
      </c>
      <c r="O74" s="39">
        <f t="shared" si="1"/>
        <v>0</v>
      </c>
      <c r="P74" s="39">
        <f t="shared" si="4"/>
        <v>0</v>
      </c>
      <c r="S74" s="39">
        <f t="shared" si="5"/>
        <v>0</v>
      </c>
      <c r="T74" s="39">
        <f t="shared" si="6"/>
        <v>0</v>
      </c>
      <c r="U74" s="39">
        <f t="shared" si="7"/>
        <v>0</v>
      </c>
      <c r="Y74" s="4"/>
      <c r="Z74" s="4"/>
    </row>
    <row r="75" spans="1:26" s="39" customFormat="1" ht="58.5" customHeight="1">
      <c r="A75" s="4"/>
      <c r="B75" s="7">
        <v>54</v>
      </c>
      <c r="C75" s="8" t="s">
        <v>99</v>
      </c>
      <c r="D75" s="146"/>
      <c r="E75" s="7">
        <v>3</v>
      </c>
      <c r="F75" s="186" t="s">
        <v>116</v>
      </c>
      <c r="G75" s="187"/>
      <c r="H75" s="121"/>
      <c r="I75" s="117"/>
      <c r="J75" s="171"/>
      <c r="K75" s="117"/>
      <c r="L75" s="113"/>
      <c r="M75" s="177">
        <f t="shared" si="2"/>
        <v>0</v>
      </c>
      <c r="N75" s="39">
        <f t="shared" si="3"/>
        <v>0</v>
      </c>
      <c r="O75" s="39">
        <f t="shared" si="1"/>
        <v>0</v>
      </c>
      <c r="P75" s="39">
        <f t="shared" si="4"/>
        <v>0</v>
      </c>
      <c r="S75" s="39">
        <f t="shared" si="5"/>
        <v>0</v>
      </c>
      <c r="T75" s="39">
        <f t="shared" si="6"/>
        <v>0</v>
      </c>
      <c r="U75" s="39">
        <f t="shared" si="7"/>
        <v>0</v>
      </c>
      <c r="Y75" s="4"/>
      <c r="Z75" s="4"/>
    </row>
    <row r="76" spans="1:26" s="39" customFormat="1" ht="58.5" customHeight="1">
      <c r="A76" s="4"/>
      <c r="B76" s="7">
        <v>55</v>
      </c>
      <c r="C76" s="8" t="s">
        <v>99</v>
      </c>
      <c r="D76" s="146"/>
      <c r="E76" s="7">
        <v>3</v>
      </c>
      <c r="F76" s="186" t="s">
        <v>117</v>
      </c>
      <c r="G76" s="187"/>
      <c r="H76" s="121"/>
      <c r="I76" s="117"/>
      <c r="J76" s="171"/>
      <c r="K76" s="117"/>
      <c r="L76" s="113"/>
      <c r="M76" s="177">
        <f t="shared" si="2"/>
        <v>0</v>
      </c>
      <c r="N76" s="39">
        <f t="shared" si="3"/>
        <v>0</v>
      </c>
      <c r="O76" s="39">
        <f t="shared" si="1"/>
        <v>0</v>
      </c>
      <c r="P76" s="39">
        <f t="shared" si="4"/>
        <v>0</v>
      </c>
      <c r="S76" s="39">
        <f t="shared" si="5"/>
        <v>0</v>
      </c>
      <c r="T76" s="39">
        <f t="shared" si="6"/>
        <v>0</v>
      </c>
      <c r="U76" s="39">
        <f t="shared" si="7"/>
        <v>0</v>
      </c>
      <c r="Y76" s="4"/>
      <c r="Z76" s="4"/>
    </row>
    <row r="77" spans="1:26" s="39" customFormat="1" ht="58.5" customHeight="1">
      <c r="A77" s="4"/>
      <c r="B77" s="7">
        <v>56</v>
      </c>
      <c r="C77" s="8" t="s">
        <v>99</v>
      </c>
      <c r="D77" s="146"/>
      <c r="E77" s="7">
        <v>3</v>
      </c>
      <c r="F77" s="186" t="s">
        <v>118</v>
      </c>
      <c r="G77" s="187"/>
      <c r="H77" s="121"/>
      <c r="I77" s="117"/>
      <c r="J77" s="171"/>
      <c r="K77" s="117"/>
      <c r="L77" s="113"/>
      <c r="M77" s="177">
        <f t="shared" si="2"/>
        <v>0</v>
      </c>
      <c r="N77" s="39">
        <f t="shared" si="3"/>
        <v>0</v>
      </c>
      <c r="O77" s="39">
        <f t="shared" si="1"/>
        <v>0</v>
      </c>
      <c r="P77" s="39">
        <f t="shared" si="4"/>
        <v>0</v>
      </c>
      <c r="S77" s="39">
        <f t="shared" si="5"/>
        <v>0</v>
      </c>
      <c r="T77" s="39">
        <f t="shared" si="6"/>
        <v>0</v>
      </c>
      <c r="U77" s="39">
        <f t="shared" si="7"/>
        <v>0</v>
      </c>
      <c r="Y77" s="4"/>
      <c r="Z77" s="4"/>
    </row>
    <row r="78" spans="1:26" s="39" customFormat="1" ht="58.5" customHeight="1">
      <c r="A78" s="4"/>
      <c r="B78" s="7">
        <v>57</v>
      </c>
      <c r="C78" s="8" t="s">
        <v>99</v>
      </c>
      <c r="D78" s="146"/>
      <c r="E78" s="7">
        <v>3</v>
      </c>
      <c r="F78" s="186" t="s">
        <v>119</v>
      </c>
      <c r="G78" s="187"/>
      <c r="H78" s="121"/>
      <c r="I78" s="117"/>
      <c r="J78" s="171"/>
      <c r="K78" s="117"/>
      <c r="L78" s="113"/>
      <c r="M78" s="177">
        <f t="shared" si="2"/>
        <v>0</v>
      </c>
      <c r="N78" s="39">
        <f t="shared" si="3"/>
        <v>0</v>
      </c>
      <c r="O78" s="39">
        <f t="shared" si="1"/>
        <v>0</v>
      </c>
      <c r="P78" s="39">
        <f t="shared" si="4"/>
        <v>0</v>
      </c>
      <c r="S78" s="39">
        <f t="shared" si="5"/>
        <v>0</v>
      </c>
      <c r="T78" s="39">
        <f t="shared" si="6"/>
        <v>0</v>
      </c>
      <c r="U78" s="39">
        <f t="shared" si="7"/>
        <v>0</v>
      </c>
      <c r="Y78" s="4"/>
      <c r="Z78" s="4"/>
    </row>
    <row r="79" spans="1:26" s="39" customFormat="1" ht="67.150000000000006" customHeight="1">
      <c r="A79" s="4"/>
      <c r="B79" s="7">
        <v>58</v>
      </c>
      <c r="C79" s="8" t="s">
        <v>46</v>
      </c>
      <c r="D79" s="146"/>
      <c r="E79" s="7">
        <v>0</v>
      </c>
      <c r="F79" s="186" t="s">
        <v>120</v>
      </c>
      <c r="G79" s="187"/>
      <c r="H79" s="121"/>
      <c r="I79" s="117"/>
      <c r="J79" s="171"/>
      <c r="K79" s="117"/>
      <c r="L79" s="113"/>
      <c r="M79" s="177" t="str">
        <f t="shared" si="2"/>
        <v/>
      </c>
      <c r="N79" s="39">
        <f t="shared" si="3"/>
        <v>1</v>
      </c>
      <c r="O79" s="39">
        <f t="shared" si="1"/>
        <v>0</v>
      </c>
      <c r="P79" s="39">
        <f t="shared" si="4"/>
        <v>0</v>
      </c>
      <c r="S79" s="39">
        <f t="shared" si="5"/>
        <v>1</v>
      </c>
      <c r="T79" s="39">
        <f t="shared" si="6"/>
        <v>0</v>
      </c>
      <c r="U79" s="39">
        <f t="shared" si="7"/>
        <v>0</v>
      </c>
      <c r="Y79" s="4"/>
      <c r="Z79" s="4"/>
    </row>
    <row r="80" spans="1:26" s="39" customFormat="1" ht="58.5" customHeight="1">
      <c r="A80" s="4"/>
      <c r="B80" s="7">
        <v>59</v>
      </c>
      <c r="C80" s="8" t="s">
        <v>46</v>
      </c>
      <c r="D80" s="146"/>
      <c r="E80" s="7">
        <v>0</v>
      </c>
      <c r="F80" s="186" t="s">
        <v>121</v>
      </c>
      <c r="G80" s="187"/>
      <c r="H80" s="121"/>
      <c r="I80" s="117"/>
      <c r="J80" s="171"/>
      <c r="K80" s="117"/>
      <c r="L80" s="113"/>
      <c r="M80" s="177" t="str">
        <f t="shared" si="2"/>
        <v/>
      </c>
      <c r="N80" s="39">
        <f t="shared" si="3"/>
        <v>1</v>
      </c>
      <c r="O80" s="39">
        <f t="shared" si="1"/>
        <v>0</v>
      </c>
      <c r="P80" s="39">
        <f t="shared" si="4"/>
        <v>0</v>
      </c>
      <c r="S80" s="39">
        <f t="shared" si="5"/>
        <v>1</v>
      </c>
      <c r="T80" s="39">
        <f t="shared" si="6"/>
        <v>0</v>
      </c>
      <c r="U80" s="39">
        <f t="shared" si="7"/>
        <v>0</v>
      </c>
      <c r="Y80" s="4"/>
      <c r="Z80" s="4"/>
    </row>
    <row r="81" spans="1:26" s="39" customFormat="1" ht="58.5" customHeight="1">
      <c r="A81" s="4"/>
      <c r="B81" s="7">
        <v>60</v>
      </c>
      <c r="C81" s="8" t="s">
        <v>46</v>
      </c>
      <c r="D81" s="146"/>
      <c r="E81" s="7">
        <v>0</v>
      </c>
      <c r="F81" s="186" t="s">
        <v>122</v>
      </c>
      <c r="G81" s="187"/>
      <c r="H81" s="121"/>
      <c r="I81" s="117"/>
      <c r="J81" s="171"/>
      <c r="K81" s="117"/>
      <c r="L81" s="113"/>
      <c r="M81" s="177" t="str">
        <f t="shared" si="2"/>
        <v/>
      </c>
      <c r="N81" s="39">
        <f t="shared" si="3"/>
        <v>1</v>
      </c>
      <c r="O81" s="39">
        <f t="shared" si="1"/>
        <v>0</v>
      </c>
      <c r="P81" s="39">
        <f t="shared" si="4"/>
        <v>0</v>
      </c>
      <c r="S81" s="39">
        <f t="shared" si="5"/>
        <v>1</v>
      </c>
      <c r="T81" s="39">
        <f t="shared" si="6"/>
        <v>0</v>
      </c>
      <c r="U81" s="39">
        <f t="shared" si="7"/>
        <v>0</v>
      </c>
      <c r="Y81" s="4"/>
      <c r="Z81" s="4"/>
    </row>
    <row r="82" spans="1:26" s="39" customFormat="1" ht="70.900000000000006" customHeight="1">
      <c r="A82" s="4"/>
      <c r="B82" s="7">
        <v>61</v>
      </c>
      <c r="C82" s="8" t="s">
        <v>46</v>
      </c>
      <c r="D82" s="146"/>
      <c r="E82" s="7">
        <v>1</v>
      </c>
      <c r="F82" s="186" t="s">
        <v>123</v>
      </c>
      <c r="G82" s="187"/>
      <c r="H82" s="121"/>
      <c r="I82" s="117"/>
      <c r="J82" s="171"/>
      <c r="K82" s="117"/>
      <c r="L82" s="113"/>
      <c r="M82" s="177" t="str">
        <f t="shared" si="2"/>
        <v/>
      </c>
      <c r="N82" s="39">
        <f t="shared" si="3"/>
        <v>1</v>
      </c>
      <c r="O82" s="39">
        <f t="shared" si="1"/>
        <v>0</v>
      </c>
      <c r="P82" s="39">
        <f t="shared" si="4"/>
        <v>0</v>
      </c>
      <c r="S82" s="39">
        <f t="shared" si="5"/>
        <v>1</v>
      </c>
      <c r="T82" s="39">
        <f t="shared" si="6"/>
        <v>0</v>
      </c>
      <c r="U82" s="39">
        <f t="shared" si="7"/>
        <v>0</v>
      </c>
      <c r="Y82" s="4"/>
      <c r="Z82" s="4"/>
    </row>
    <row r="83" spans="1:26" s="39" customFormat="1" ht="96.4" customHeight="1">
      <c r="A83" s="4"/>
      <c r="B83" s="7">
        <v>62</v>
      </c>
      <c r="C83" s="8" t="s">
        <v>46</v>
      </c>
      <c r="D83" s="146" t="s">
        <v>533</v>
      </c>
      <c r="E83" s="7">
        <v>1</v>
      </c>
      <c r="F83" s="186" t="s">
        <v>534</v>
      </c>
      <c r="G83" s="187"/>
      <c r="H83" s="121"/>
      <c r="I83" s="117"/>
      <c r="J83" s="171"/>
      <c r="K83" s="117"/>
      <c r="L83" s="113"/>
      <c r="M83" s="177" t="str">
        <f t="shared" si="2"/>
        <v/>
      </c>
      <c r="N83" s="39">
        <f t="shared" si="3"/>
        <v>1</v>
      </c>
      <c r="O83" s="39">
        <f t="shared" si="1"/>
        <v>0</v>
      </c>
      <c r="P83" s="39">
        <f t="shared" si="4"/>
        <v>0</v>
      </c>
      <c r="S83" s="39">
        <f t="shared" si="5"/>
        <v>1</v>
      </c>
      <c r="T83" s="39">
        <f t="shared" si="6"/>
        <v>0</v>
      </c>
      <c r="U83" s="39">
        <f t="shared" si="7"/>
        <v>0</v>
      </c>
      <c r="Y83" s="4"/>
      <c r="Z83" s="4"/>
    </row>
    <row r="84" spans="1:26" s="39" customFormat="1" ht="58.5" customHeight="1">
      <c r="A84" s="4"/>
      <c r="B84" s="7">
        <v>63</v>
      </c>
      <c r="C84" s="8" t="s">
        <v>46</v>
      </c>
      <c r="D84" s="146"/>
      <c r="E84" s="7">
        <v>1</v>
      </c>
      <c r="F84" s="186" t="s">
        <v>124</v>
      </c>
      <c r="G84" s="187"/>
      <c r="H84" s="121"/>
      <c r="I84" s="117"/>
      <c r="J84" s="171"/>
      <c r="K84" s="117"/>
      <c r="L84" s="113"/>
      <c r="M84" s="177" t="str">
        <f t="shared" si="2"/>
        <v/>
      </c>
      <c r="N84" s="39">
        <f t="shared" si="3"/>
        <v>1</v>
      </c>
      <c r="O84" s="39">
        <f t="shared" si="1"/>
        <v>0</v>
      </c>
      <c r="P84" s="39">
        <f t="shared" si="4"/>
        <v>0</v>
      </c>
      <c r="S84" s="39">
        <f t="shared" si="5"/>
        <v>1</v>
      </c>
      <c r="T84" s="39">
        <f t="shared" si="6"/>
        <v>0</v>
      </c>
      <c r="U84" s="39">
        <f t="shared" si="7"/>
        <v>0</v>
      </c>
      <c r="Y84" s="4"/>
      <c r="Z84" s="4"/>
    </row>
    <row r="85" spans="1:26" s="39" customFormat="1" ht="114" customHeight="1">
      <c r="A85" s="4"/>
      <c r="B85" s="7">
        <v>64</v>
      </c>
      <c r="C85" s="8" t="s">
        <v>46</v>
      </c>
      <c r="D85" s="146" t="s">
        <v>570</v>
      </c>
      <c r="E85" s="7">
        <v>1</v>
      </c>
      <c r="F85" s="186" t="s">
        <v>569</v>
      </c>
      <c r="G85" s="187"/>
      <c r="H85" s="121"/>
      <c r="I85" s="117"/>
      <c r="J85" s="171"/>
      <c r="K85" s="117"/>
      <c r="L85" s="113"/>
      <c r="M85" s="177" t="str">
        <f t="shared" si="2"/>
        <v/>
      </c>
      <c r="N85" s="39">
        <f t="shared" si="3"/>
        <v>1</v>
      </c>
      <c r="O85" s="39">
        <f t="shared" si="1"/>
        <v>0</v>
      </c>
      <c r="P85" s="39">
        <f t="shared" si="4"/>
        <v>0</v>
      </c>
      <c r="S85" s="39">
        <f t="shared" si="5"/>
        <v>1</v>
      </c>
      <c r="T85" s="39">
        <f t="shared" si="6"/>
        <v>0</v>
      </c>
      <c r="U85" s="39">
        <f t="shared" si="7"/>
        <v>0</v>
      </c>
      <c r="Y85" s="4"/>
      <c r="Z85" s="4"/>
    </row>
    <row r="86" spans="1:26" s="39" customFormat="1" ht="58.5" customHeight="1">
      <c r="A86" s="4"/>
      <c r="B86" s="7">
        <v>65</v>
      </c>
      <c r="C86" s="8" t="s">
        <v>46</v>
      </c>
      <c r="D86" s="146"/>
      <c r="E86" s="7">
        <v>1</v>
      </c>
      <c r="F86" s="186" t="s">
        <v>125</v>
      </c>
      <c r="G86" s="187"/>
      <c r="H86" s="121"/>
      <c r="I86" s="117"/>
      <c r="J86" s="171"/>
      <c r="K86" s="117"/>
      <c r="L86" s="113"/>
      <c r="M86" s="177" t="str">
        <f t="shared" ref="M86:M149" si="8">IF(F$14-E86&lt;0,0,"")</f>
        <v/>
      </c>
      <c r="N86" s="39">
        <f t="shared" ref="N86:N149" si="9">IF(M86=0,0,IF(H86="該当なし",0,IF(E86=0,P$18,IF(E86=1,P$17,IF(E86=2,P$16,P$15)))))</f>
        <v>1</v>
      </c>
      <c r="O86" s="39">
        <f t="shared" ref="O86:O149" si="10">IF(H86="Y",1,0)</f>
        <v>0</v>
      </c>
      <c r="P86" s="39">
        <f t="shared" si="4"/>
        <v>0</v>
      </c>
      <c r="S86" s="39">
        <f t="shared" si="5"/>
        <v>1</v>
      </c>
      <c r="T86" s="39">
        <f t="shared" si="6"/>
        <v>0</v>
      </c>
      <c r="U86" s="39">
        <f t="shared" si="7"/>
        <v>0</v>
      </c>
      <c r="Y86" s="4"/>
      <c r="Z86" s="4"/>
    </row>
    <row r="87" spans="1:26" s="39" customFormat="1" ht="58.5" customHeight="1">
      <c r="A87" s="4"/>
      <c r="B87" s="7">
        <v>66</v>
      </c>
      <c r="C87" s="8" t="s">
        <v>46</v>
      </c>
      <c r="D87" s="146"/>
      <c r="E87" s="7">
        <v>1</v>
      </c>
      <c r="F87" s="186" t="s">
        <v>126</v>
      </c>
      <c r="G87" s="187"/>
      <c r="H87" s="121"/>
      <c r="I87" s="117"/>
      <c r="J87" s="171"/>
      <c r="K87" s="117"/>
      <c r="L87" s="113"/>
      <c r="M87" s="177" t="str">
        <f t="shared" si="8"/>
        <v/>
      </c>
      <c r="N87" s="39">
        <f t="shared" si="9"/>
        <v>1</v>
      </c>
      <c r="O87" s="39">
        <f t="shared" si="10"/>
        <v>0</v>
      </c>
      <c r="P87" s="39">
        <f t="shared" ref="P87:P153" si="11">N87*O87</f>
        <v>0</v>
      </c>
      <c r="S87" s="39">
        <f t="shared" ref="S87:S150" si="12">IF(M87=0,0,IF(J87="該当なし",0,IF(E87=0,P$18,IF(E87=1,P$17,IF(E87=2,P$16,P$15)))))</f>
        <v>1</v>
      </c>
      <c r="T87" s="39">
        <f t="shared" ref="T87:T152" si="13">IF(J87="Y",1,0)</f>
        <v>0</v>
      </c>
      <c r="U87" s="39">
        <f t="shared" ref="U87:U152" si="14">S87*T87</f>
        <v>0</v>
      </c>
      <c r="Y87" s="4"/>
      <c r="Z87" s="4"/>
    </row>
    <row r="88" spans="1:26" s="39" customFormat="1" ht="58.5" customHeight="1">
      <c r="A88" s="4"/>
      <c r="B88" s="7">
        <v>67</v>
      </c>
      <c r="C88" s="8" t="s">
        <v>46</v>
      </c>
      <c r="D88" s="146"/>
      <c r="E88" s="7">
        <v>1</v>
      </c>
      <c r="F88" s="186" t="s">
        <v>127</v>
      </c>
      <c r="G88" s="187"/>
      <c r="H88" s="121"/>
      <c r="I88" s="117"/>
      <c r="J88" s="171"/>
      <c r="K88" s="117"/>
      <c r="L88" s="113"/>
      <c r="M88" s="177" t="str">
        <f t="shared" si="8"/>
        <v/>
      </c>
      <c r="N88" s="39">
        <f t="shared" si="9"/>
        <v>1</v>
      </c>
      <c r="O88" s="39">
        <f t="shared" si="10"/>
        <v>0</v>
      </c>
      <c r="P88" s="39">
        <f t="shared" si="11"/>
        <v>0</v>
      </c>
      <c r="S88" s="39">
        <f t="shared" si="12"/>
        <v>1</v>
      </c>
      <c r="T88" s="39">
        <f t="shared" si="13"/>
        <v>0</v>
      </c>
      <c r="U88" s="39">
        <f t="shared" si="14"/>
        <v>0</v>
      </c>
      <c r="Y88" s="4"/>
      <c r="Z88" s="4"/>
    </row>
    <row r="89" spans="1:26" s="39" customFormat="1" ht="88.5" customHeight="1">
      <c r="A89" s="4"/>
      <c r="B89" s="7">
        <v>68</v>
      </c>
      <c r="C89" s="8" t="s">
        <v>46</v>
      </c>
      <c r="D89" s="146"/>
      <c r="E89" s="7">
        <v>1</v>
      </c>
      <c r="F89" s="186" t="s">
        <v>551</v>
      </c>
      <c r="G89" s="187"/>
      <c r="H89" s="121"/>
      <c r="I89" s="117"/>
      <c r="J89" s="171"/>
      <c r="K89" s="117"/>
      <c r="L89" s="113"/>
      <c r="M89" s="177" t="str">
        <f t="shared" si="8"/>
        <v/>
      </c>
      <c r="N89" s="39">
        <f t="shared" si="9"/>
        <v>1</v>
      </c>
      <c r="O89" s="39">
        <f t="shared" si="10"/>
        <v>0</v>
      </c>
      <c r="P89" s="39">
        <f t="shared" si="11"/>
        <v>0</v>
      </c>
      <c r="S89" s="39">
        <f t="shared" si="12"/>
        <v>1</v>
      </c>
      <c r="T89" s="39">
        <f t="shared" si="13"/>
        <v>0</v>
      </c>
      <c r="U89" s="39">
        <f t="shared" si="14"/>
        <v>0</v>
      </c>
      <c r="Y89" s="4"/>
      <c r="Z89" s="4"/>
    </row>
    <row r="90" spans="1:26" s="39" customFormat="1" ht="71.650000000000006" customHeight="1">
      <c r="A90" s="4"/>
      <c r="B90" s="7">
        <v>69</v>
      </c>
      <c r="C90" s="8" t="s">
        <v>46</v>
      </c>
      <c r="D90" s="146"/>
      <c r="E90" s="7">
        <v>2</v>
      </c>
      <c r="F90" s="186" t="s">
        <v>128</v>
      </c>
      <c r="G90" s="187"/>
      <c r="H90" s="121"/>
      <c r="I90" s="117"/>
      <c r="J90" s="171"/>
      <c r="K90" s="117"/>
      <c r="L90" s="113"/>
      <c r="M90" s="177">
        <f t="shared" si="8"/>
        <v>0</v>
      </c>
      <c r="N90" s="39">
        <f t="shared" si="9"/>
        <v>0</v>
      </c>
      <c r="O90" s="39">
        <f t="shared" si="10"/>
        <v>0</v>
      </c>
      <c r="P90" s="39">
        <f t="shared" si="11"/>
        <v>0</v>
      </c>
      <c r="S90" s="39">
        <f t="shared" si="12"/>
        <v>0</v>
      </c>
      <c r="T90" s="39">
        <f t="shared" si="13"/>
        <v>0</v>
      </c>
      <c r="U90" s="39">
        <f t="shared" si="14"/>
        <v>0</v>
      </c>
      <c r="Y90" s="4"/>
      <c r="Z90" s="4"/>
    </row>
    <row r="91" spans="1:26" s="39" customFormat="1" ht="99" customHeight="1">
      <c r="A91" s="4"/>
      <c r="B91" s="7">
        <v>70</v>
      </c>
      <c r="C91" s="8" t="s">
        <v>46</v>
      </c>
      <c r="D91" s="146"/>
      <c r="E91" s="7">
        <v>2</v>
      </c>
      <c r="F91" s="186" t="s">
        <v>441</v>
      </c>
      <c r="G91" s="187"/>
      <c r="H91" s="121"/>
      <c r="I91" s="117"/>
      <c r="J91" s="171"/>
      <c r="K91" s="117"/>
      <c r="L91" s="113"/>
      <c r="M91" s="177">
        <f t="shared" si="8"/>
        <v>0</v>
      </c>
      <c r="N91" s="39">
        <f t="shared" si="9"/>
        <v>0</v>
      </c>
      <c r="O91" s="39">
        <f t="shared" si="10"/>
        <v>0</v>
      </c>
      <c r="P91" s="39">
        <f t="shared" si="11"/>
        <v>0</v>
      </c>
      <c r="S91" s="39">
        <f t="shared" si="12"/>
        <v>0</v>
      </c>
      <c r="T91" s="39">
        <f t="shared" si="13"/>
        <v>0</v>
      </c>
      <c r="U91" s="39">
        <f t="shared" si="14"/>
        <v>0</v>
      </c>
      <c r="Y91" s="4"/>
      <c r="Z91" s="4"/>
    </row>
    <row r="92" spans="1:26" s="39" customFormat="1" ht="69.75" customHeight="1">
      <c r="A92" s="4"/>
      <c r="B92" s="7">
        <v>71</v>
      </c>
      <c r="C92" s="8" t="s">
        <v>46</v>
      </c>
      <c r="D92" s="146"/>
      <c r="E92" s="7">
        <v>2</v>
      </c>
      <c r="F92" s="186" t="s">
        <v>442</v>
      </c>
      <c r="G92" s="187"/>
      <c r="H92" s="121"/>
      <c r="I92" s="117"/>
      <c r="J92" s="171"/>
      <c r="K92" s="117"/>
      <c r="L92" s="113"/>
      <c r="M92" s="177">
        <f t="shared" si="8"/>
        <v>0</v>
      </c>
      <c r="N92" s="39">
        <f t="shared" si="9"/>
        <v>0</v>
      </c>
      <c r="O92" s="39">
        <f t="shared" si="10"/>
        <v>0</v>
      </c>
      <c r="P92" s="39">
        <f t="shared" ref="P92" si="15">N92*O92</f>
        <v>0</v>
      </c>
      <c r="S92" s="39">
        <f t="shared" si="12"/>
        <v>0</v>
      </c>
      <c r="T92" s="39">
        <f t="shared" si="13"/>
        <v>0</v>
      </c>
      <c r="U92" s="39">
        <f t="shared" si="14"/>
        <v>0</v>
      </c>
      <c r="Y92" s="4"/>
      <c r="Z92" s="4"/>
    </row>
    <row r="93" spans="1:26" s="39" customFormat="1" ht="58.5" customHeight="1">
      <c r="A93" s="4"/>
      <c r="B93" s="7">
        <v>72</v>
      </c>
      <c r="C93" s="8" t="s">
        <v>46</v>
      </c>
      <c r="D93" s="146"/>
      <c r="E93" s="7">
        <v>2</v>
      </c>
      <c r="F93" s="186" t="s">
        <v>129</v>
      </c>
      <c r="G93" s="187"/>
      <c r="H93" s="121"/>
      <c r="I93" s="117"/>
      <c r="J93" s="171"/>
      <c r="K93" s="117"/>
      <c r="L93" s="113"/>
      <c r="M93" s="177">
        <f t="shared" si="8"/>
        <v>0</v>
      </c>
      <c r="N93" s="39">
        <f t="shared" si="9"/>
        <v>0</v>
      </c>
      <c r="O93" s="39">
        <f t="shared" si="10"/>
        <v>0</v>
      </c>
      <c r="P93" s="39">
        <f t="shared" si="11"/>
        <v>0</v>
      </c>
      <c r="S93" s="39">
        <f t="shared" si="12"/>
        <v>0</v>
      </c>
      <c r="T93" s="39">
        <f t="shared" si="13"/>
        <v>0</v>
      </c>
      <c r="U93" s="39">
        <f t="shared" si="14"/>
        <v>0</v>
      </c>
      <c r="Y93" s="4"/>
      <c r="Z93" s="4"/>
    </row>
    <row r="94" spans="1:26" s="39" customFormat="1" ht="58.5" customHeight="1">
      <c r="A94" s="4"/>
      <c r="B94" s="7">
        <v>73</v>
      </c>
      <c r="C94" s="8" t="s">
        <v>46</v>
      </c>
      <c r="D94" s="146"/>
      <c r="E94" s="7">
        <v>2</v>
      </c>
      <c r="F94" s="186" t="s">
        <v>130</v>
      </c>
      <c r="G94" s="187"/>
      <c r="H94" s="121"/>
      <c r="I94" s="117"/>
      <c r="J94" s="171"/>
      <c r="K94" s="117"/>
      <c r="L94" s="113"/>
      <c r="M94" s="177">
        <f t="shared" si="8"/>
        <v>0</v>
      </c>
      <c r="N94" s="39">
        <f t="shared" si="9"/>
        <v>0</v>
      </c>
      <c r="O94" s="39">
        <f t="shared" si="10"/>
        <v>0</v>
      </c>
      <c r="P94" s="39">
        <f t="shared" si="11"/>
        <v>0</v>
      </c>
      <c r="S94" s="39">
        <f t="shared" si="12"/>
        <v>0</v>
      </c>
      <c r="T94" s="39">
        <f t="shared" si="13"/>
        <v>0</v>
      </c>
      <c r="U94" s="39">
        <f t="shared" si="14"/>
        <v>0</v>
      </c>
      <c r="Y94" s="4"/>
      <c r="Z94" s="4"/>
    </row>
    <row r="95" spans="1:26" s="39" customFormat="1" ht="58.5" customHeight="1">
      <c r="A95" s="4"/>
      <c r="B95" s="7">
        <v>74</v>
      </c>
      <c r="C95" s="8" t="s">
        <v>46</v>
      </c>
      <c r="D95" s="146"/>
      <c r="E95" s="7">
        <v>2</v>
      </c>
      <c r="F95" s="186" t="s">
        <v>131</v>
      </c>
      <c r="G95" s="187"/>
      <c r="H95" s="121"/>
      <c r="I95" s="117"/>
      <c r="J95" s="171"/>
      <c r="K95" s="117"/>
      <c r="L95" s="113"/>
      <c r="M95" s="177">
        <f t="shared" si="8"/>
        <v>0</v>
      </c>
      <c r="N95" s="39">
        <f t="shared" si="9"/>
        <v>0</v>
      </c>
      <c r="O95" s="39">
        <f t="shared" si="10"/>
        <v>0</v>
      </c>
      <c r="P95" s="39">
        <f t="shared" si="11"/>
        <v>0</v>
      </c>
      <c r="S95" s="39">
        <f t="shared" si="12"/>
        <v>0</v>
      </c>
      <c r="T95" s="39">
        <f t="shared" si="13"/>
        <v>0</v>
      </c>
      <c r="U95" s="39">
        <f t="shared" si="14"/>
        <v>0</v>
      </c>
      <c r="Y95" s="4"/>
      <c r="Z95" s="4"/>
    </row>
    <row r="96" spans="1:26" s="39" customFormat="1" ht="58.5" customHeight="1">
      <c r="A96" s="4"/>
      <c r="B96" s="7">
        <v>75</v>
      </c>
      <c r="C96" s="8" t="s">
        <v>46</v>
      </c>
      <c r="D96" s="146"/>
      <c r="E96" s="7">
        <v>3</v>
      </c>
      <c r="F96" s="186" t="s">
        <v>132</v>
      </c>
      <c r="G96" s="187"/>
      <c r="H96" s="121"/>
      <c r="I96" s="117"/>
      <c r="J96" s="171"/>
      <c r="K96" s="117"/>
      <c r="L96" s="113"/>
      <c r="M96" s="177">
        <f t="shared" si="8"/>
        <v>0</v>
      </c>
      <c r="N96" s="39">
        <f t="shared" si="9"/>
        <v>0</v>
      </c>
      <c r="O96" s="39">
        <f t="shared" si="10"/>
        <v>0</v>
      </c>
      <c r="P96" s="39">
        <f t="shared" si="11"/>
        <v>0</v>
      </c>
      <c r="S96" s="39">
        <f t="shared" si="12"/>
        <v>0</v>
      </c>
      <c r="T96" s="39">
        <f t="shared" si="13"/>
        <v>0</v>
      </c>
      <c r="U96" s="39">
        <f t="shared" si="14"/>
        <v>0</v>
      </c>
      <c r="Y96" s="4"/>
      <c r="Z96" s="4"/>
    </row>
    <row r="97" spans="1:26" s="39" customFormat="1" ht="58.5" customHeight="1">
      <c r="A97" s="4"/>
      <c r="B97" s="7">
        <v>76</v>
      </c>
      <c r="C97" s="8" t="s">
        <v>46</v>
      </c>
      <c r="D97" s="146"/>
      <c r="E97" s="7">
        <v>3</v>
      </c>
      <c r="F97" s="186" t="s">
        <v>133</v>
      </c>
      <c r="G97" s="187"/>
      <c r="H97" s="121"/>
      <c r="I97" s="117"/>
      <c r="J97" s="171"/>
      <c r="K97" s="117"/>
      <c r="L97" s="113"/>
      <c r="M97" s="177">
        <f t="shared" si="8"/>
        <v>0</v>
      </c>
      <c r="N97" s="39">
        <f t="shared" si="9"/>
        <v>0</v>
      </c>
      <c r="O97" s="39">
        <f t="shared" si="10"/>
        <v>0</v>
      </c>
      <c r="P97" s="39">
        <f t="shared" si="11"/>
        <v>0</v>
      </c>
      <c r="S97" s="39">
        <f t="shared" si="12"/>
        <v>0</v>
      </c>
      <c r="T97" s="39">
        <f t="shared" si="13"/>
        <v>0</v>
      </c>
      <c r="U97" s="39">
        <f t="shared" si="14"/>
        <v>0</v>
      </c>
      <c r="Y97" s="4"/>
      <c r="Z97" s="4"/>
    </row>
    <row r="98" spans="1:26" s="39" customFormat="1" ht="58.5" customHeight="1">
      <c r="A98" s="4"/>
      <c r="B98" s="7">
        <v>77</v>
      </c>
      <c r="C98" s="8" t="s">
        <v>46</v>
      </c>
      <c r="D98" s="146"/>
      <c r="E98" s="7">
        <v>3</v>
      </c>
      <c r="F98" s="186" t="s">
        <v>134</v>
      </c>
      <c r="G98" s="187"/>
      <c r="H98" s="121"/>
      <c r="I98" s="117"/>
      <c r="J98" s="171"/>
      <c r="K98" s="117"/>
      <c r="L98" s="113"/>
      <c r="M98" s="177">
        <f t="shared" si="8"/>
        <v>0</v>
      </c>
      <c r="N98" s="39">
        <f t="shared" si="9"/>
        <v>0</v>
      </c>
      <c r="O98" s="39">
        <f t="shared" si="10"/>
        <v>0</v>
      </c>
      <c r="P98" s="39">
        <f t="shared" si="11"/>
        <v>0</v>
      </c>
      <c r="S98" s="39">
        <f t="shared" si="12"/>
        <v>0</v>
      </c>
      <c r="T98" s="39">
        <f t="shared" si="13"/>
        <v>0</v>
      </c>
      <c r="U98" s="39">
        <f t="shared" si="14"/>
        <v>0</v>
      </c>
      <c r="Y98" s="4"/>
      <c r="Z98" s="4"/>
    </row>
    <row r="99" spans="1:26" s="39" customFormat="1" ht="189.75" customHeight="1">
      <c r="A99" s="4"/>
      <c r="B99" s="7">
        <v>78</v>
      </c>
      <c r="C99" s="8" t="s">
        <v>46</v>
      </c>
      <c r="D99" s="146"/>
      <c r="E99" s="7">
        <v>3</v>
      </c>
      <c r="F99" s="186" t="s">
        <v>135</v>
      </c>
      <c r="G99" s="187"/>
      <c r="H99" s="121"/>
      <c r="I99" s="117"/>
      <c r="J99" s="171"/>
      <c r="K99" s="117"/>
      <c r="L99" s="113"/>
      <c r="M99" s="177">
        <f t="shared" si="8"/>
        <v>0</v>
      </c>
      <c r="N99" s="39">
        <f t="shared" si="9"/>
        <v>0</v>
      </c>
      <c r="O99" s="39">
        <f t="shared" si="10"/>
        <v>0</v>
      </c>
      <c r="P99" s="39">
        <f t="shared" si="11"/>
        <v>0</v>
      </c>
      <c r="S99" s="39">
        <f t="shared" si="12"/>
        <v>0</v>
      </c>
      <c r="T99" s="39">
        <f t="shared" si="13"/>
        <v>0</v>
      </c>
      <c r="U99" s="39">
        <f t="shared" si="14"/>
        <v>0</v>
      </c>
      <c r="Y99" s="4"/>
      <c r="Z99" s="4"/>
    </row>
    <row r="100" spans="1:26" s="39" customFormat="1" ht="69" customHeight="1">
      <c r="A100" s="4"/>
      <c r="B100" s="7">
        <v>79</v>
      </c>
      <c r="C100" s="8" t="s">
        <v>46</v>
      </c>
      <c r="D100" s="146"/>
      <c r="E100" s="7">
        <v>3</v>
      </c>
      <c r="F100" s="186" t="s">
        <v>136</v>
      </c>
      <c r="G100" s="187"/>
      <c r="H100" s="121"/>
      <c r="I100" s="117"/>
      <c r="J100" s="171"/>
      <c r="K100" s="117"/>
      <c r="L100" s="113"/>
      <c r="M100" s="177">
        <f t="shared" si="8"/>
        <v>0</v>
      </c>
      <c r="N100" s="39">
        <f t="shared" si="9"/>
        <v>0</v>
      </c>
      <c r="O100" s="39">
        <f t="shared" si="10"/>
        <v>0</v>
      </c>
      <c r="P100" s="39">
        <f t="shared" si="11"/>
        <v>0</v>
      </c>
      <c r="S100" s="39">
        <f t="shared" si="12"/>
        <v>0</v>
      </c>
      <c r="T100" s="39">
        <f t="shared" si="13"/>
        <v>0</v>
      </c>
      <c r="U100" s="39">
        <f t="shared" si="14"/>
        <v>0</v>
      </c>
      <c r="Y100" s="4"/>
      <c r="Z100" s="4"/>
    </row>
    <row r="101" spans="1:26" s="39" customFormat="1" ht="137.25" customHeight="1">
      <c r="A101" s="4"/>
      <c r="B101" s="7">
        <v>80</v>
      </c>
      <c r="C101" s="8" t="s">
        <v>46</v>
      </c>
      <c r="D101" s="146"/>
      <c r="E101" s="7">
        <v>3</v>
      </c>
      <c r="F101" s="186" t="s">
        <v>137</v>
      </c>
      <c r="G101" s="187"/>
      <c r="H101" s="121"/>
      <c r="I101" s="117"/>
      <c r="J101" s="171"/>
      <c r="K101" s="117"/>
      <c r="L101" s="113"/>
      <c r="M101" s="177">
        <f t="shared" si="8"/>
        <v>0</v>
      </c>
      <c r="N101" s="39">
        <f t="shared" si="9"/>
        <v>0</v>
      </c>
      <c r="O101" s="39">
        <f t="shared" si="10"/>
        <v>0</v>
      </c>
      <c r="P101" s="39">
        <f t="shared" si="11"/>
        <v>0</v>
      </c>
      <c r="S101" s="39">
        <f t="shared" si="12"/>
        <v>0</v>
      </c>
      <c r="T101" s="39">
        <f t="shared" si="13"/>
        <v>0</v>
      </c>
      <c r="U101" s="39">
        <f t="shared" si="14"/>
        <v>0</v>
      </c>
      <c r="Y101" s="4"/>
      <c r="Z101" s="4"/>
    </row>
    <row r="102" spans="1:26" s="39" customFormat="1" ht="67.900000000000006" customHeight="1">
      <c r="A102" s="4"/>
      <c r="B102" s="7">
        <v>81</v>
      </c>
      <c r="C102" s="8" t="s">
        <v>46</v>
      </c>
      <c r="D102" s="146"/>
      <c r="E102" s="7">
        <v>3</v>
      </c>
      <c r="F102" s="186" t="s">
        <v>139</v>
      </c>
      <c r="G102" s="187"/>
      <c r="H102" s="121"/>
      <c r="I102" s="117"/>
      <c r="J102" s="171"/>
      <c r="K102" s="117"/>
      <c r="L102" s="113"/>
      <c r="M102" s="177">
        <f t="shared" si="8"/>
        <v>0</v>
      </c>
      <c r="N102" s="39">
        <f t="shared" si="9"/>
        <v>0</v>
      </c>
      <c r="O102" s="39">
        <f t="shared" si="10"/>
        <v>0</v>
      </c>
      <c r="P102" s="39">
        <f t="shared" si="11"/>
        <v>0</v>
      </c>
      <c r="S102" s="39">
        <f t="shared" si="12"/>
        <v>0</v>
      </c>
      <c r="T102" s="39">
        <f t="shared" si="13"/>
        <v>0</v>
      </c>
      <c r="U102" s="39">
        <f t="shared" si="14"/>
        <v>0</v>
      </c>
      <c r="Y102" s="4"/>
      <c r="Z102" s="4"/>
    </row>
    <row r="103" spans="1:26" s="39" customFormat="1" ht="58.5" customHeight="1">
      <c r="A103" s="4"/>
      <c r="B103" s="7">
        <v>82</v>
      </c>
      <c r="C103" s="8" t="s">
        <v>46</v>
      </c>
      <c r="D103" s="146"/>
      <c r="E103" s="7">
        <v>3</v>
      </c>
      <c r="F103" s="186" t="s">
        <v>138</v>
      </c>
      <c r="G103" s="187"/>
      <c r="H103" s="121"/>
      <c r="I103" s="117"/>
      <c r="J103" s="171"/>
      <c r="K103" s="117"/>
      <c r="L103" s="113"/>
      <c r="M103" s="177">
        <f t="shared" si="8"/>
        <v>0</v>
      </c>
      <c r="N103" s="39">
        <f t="shared" si="9"/>
        <v>0</v>
      </c>
      <c r="O103" s="39">
        <f t="shared" si="10"/>
        <v>0</v>
      </c>
      <c r="P103" s="39">
        <f t="shared" si="11"/>
        <v>0</v>
      </c>
      <c r="S103" s="39">
        <f t="shared" si="12"/>
        <v>0</v>
      </c>
      <c r="T103" s="39">
        <f t="shared" si="13"/>
        <v>0</v>
      </c>
      <c r="U103" s="39">
        <f t="shared" si="14"/>
        <v>0</v>
      </c>
      <c r="Y103" s="4"/>
      <c r="Z103" s="4"/>
    </row>
    <row r="104" spans="1:26" s="39" customFormat="1" ht="58.5" customHeight="1">
      <c r="A104" s="4"/>
      <c r="B104" s="7">
        <v>83</v>
      </c>
      <c r="C104" s="8" t="s">
        <v>46</v>
      </c>
      <c r="D104" s="146" t="s">
        <v>565</v>
      </c>
      <c r="E104" s="7">
        <v>3</v>
      </c>
      <c r="F104" s="186" t="s">
        <v>563</v>
      </c>
      <c r="G104" s="187"/>
      <c r="H104" s="121"/>
      <c r="I104" s="117"/>
      <c r="J104" s="171"/>
      <c r="K104" s="117"/>
      <c r="L104" s="113"/>
      <c r="M104" s="177">
        <f t="shared" si="8"/>
        <v>0</v>
      </c>
      <c r="N104" s="39">
        <f t="shared" si="9"/>
        <v>0</v>
      </c>
      <c r="O104" s="39">
        <f t="shared" si="10"/>
        <v>0</v>
      </c>
      <c r="P104" s="39">
        <f t="shared" ref="P104" si="16">N104*O104</f>
        <v>0</v>
      </c>
      <c r="S104" s="39">
        <f t="shared" si="12"/>
        <v>0</v>
      </c>
      <c r="T104" s="39">
        <f t="shared" ref="T104:T105" si="17">IF(J104="Y",1,0)</f>
        <v>0</v>
      </c>
      <c r="U104" s="39">
        <f t="shared" ref="U104" si="18">S104*T104</f>
        <v>0</v>
      </c>
      <c r="Y104" s="4"/>
      <c r="Z104" s="4"/>
    </row>
    <row r="105" spans="1:26" s="39" customFormat="1" ht="58.5" customHeight="1">
      <c r="A105" s="4"/>
      <c r="B105" s="7">
        <v>84</v>
      </c>
      <c r="C105" s="8" t="s">
        <v>46</v>
      </c>
      <c r="D105" s="146" t="s">
        <v>565</v>
      </c>
      <c r="E105" s="7">
        <v>3</v>
      </c>
      <c r="F105" s="186" t="s">
        <v>564</v>
      </c>
      <c r="G105" s="187"/>
      <c r="H105" s="121"/>
      <c r="I105" s="117"/>
      <c r="J105" s="171"/>
      <c r="K105" s="117"/>
      <c r="L105" s="113"/>
      <c r="M105" s="177">
        <f t="shared" si="8"/>
        <v>0</v>
      </c>
      <c r="N105" s="39">
        <f t="shared" si="9"/>
        <v>0</v>
      </c>
      <c r="O105" s="39">
        <f t="shared" si="10"/>
        <v>0</v>
      </c>
      <c r="P105" s="39">
        <f>N105*O105</f>
        <v>0</v>
      </c>
      <c r="S105" s="39">
        <f t="shared" si="12"/>
        <v>0</v>
      </c>
      <c r="T105" s="39">
        <f t="shared" si="17"/>
        <v>0</v>
      </c>
      <c r="U105" s="39">
        <f>S105*T105</f>
        <v>0</v>
      </c>
      <c r="Y105" s="4"/>
      <c r="Z105" s="4"/>
    </row>
    <row r="106" spans="1:26" s="39" customFormat="1" ht="73.5" customHeight="1">
      <c r="A106" s="4"/>
      <c r="B106" s="7">
        <v>85</v>
      </c>
      <c r="C106" s="8" t="s">
        <v>140</v>
      </c>
      <c r="D106" s="146"/>
      <c r="E106" s="7">
        <v>1</v>
      </c>
      <c r="F106" s="186" t="s">
        <v>141</v>
      </c>
      <c r="G106" s="187"/>
      <c r="H106" s="121"/>
      <c r="I106" s="117"/>
      <c r="J106" s="171"/>
      <c r="K106" s="117"/>
      <c r="L106" s="113"/>
      <c r="M106" s="177" t="str">
        <f t="shared" si="8"/>
        <v/>
      </c>
      <c r="N106" s="39">
        <f t="shared" si="9"/>
        <v>1</v>
      </c>
      <c r="O106" s="39">
        <f t="shared" si="10"/>
        <v>0</v>
      </c>
      <c r="P106" s="39">
        <f>N106*O106</f>
        <v>0</v>
      </c>
      <c r="S106" s="39">
        <f t="shared" si="12"/>
        <v>1</v>
      </c>
      <c r="T106" s="39">
        <f t="shared" si="13"/>
        <v>0</v>
      </c>
      <c r="U106" s="39">
        <f>S106*T106</f>
        <v>0</v>
      </c>
      <c r="Y106" s="4"/>
      <c r="Z106" s="4"/>
    </row>
    <row r="107" spans="1:26" s="39" customFormat="1" ht="73.5" customHeight="1">
      <c r="A107" s="4"/>
      <c r="B107" s="7">
        <v>86</v>
      </c>
      <c r="C107" s="8" t="s">
        <v>140</v>
      </c>
      <c r="D107" s="146"/>
      <c r="E107" s="7">
        <v>1</v>
      </c>
      <c r="F107" s="186" t="s">
        <v>410</v>
      </c>
      <c r="G107" s="187"/>
      <c r="H107" s="121"/>
      <c r="I107" s="117"/>
      <c r="J107" s="171"/>
      <c r="K107" s="117"/>
      <c r="L107" s="113"/>
      <c r="M107" s="177" t="str">
        <f t="shared" si="8"/>
        <v/>
      </c>
      <c r="N107" s="39">
        <f t="shared" si="9"/>
        <v>1</v>
      </c>
      <c r="O107" s="39">
        <f t="shared" si="10"/>
        <v>0</v>
      </c>
      <c r="P107" s="39">
        <f t="shared" si="11"/>
        <v>0</v>
      </c>
      <c r="S107" s="39">
        <f t="shared" si="12"/>
        <v>1</v>
      </c>
      <c r="T107" s="39">
        <f t="shared" si="13"/>
        <v>0</v>
      </c>
      <c r="U107" s="39">
        <f t="shared" si="14"/>
        <v>0</v>
      </c>
      <c r="Y107" s="4"/>
      <c r="Z107" s="4"/>
    </row>
    <row r="108" spans="1:26" s="39" customFormat="1" ht="58.5" customHeight="1">
      <c r="A108" s="4"/>
      <c r="B108" s="7">
        <v>87</v>
      </c>
      <c r="C108" s="8" t="s">
        <v>140</v>
      </c>
      <c r="D108" s="146"/>
      <c r="E108" s="7">
        <v>1</v>
      </c>
      <c r="F108" s="186" t="s">
        <v>142</v>
      </c>
      <c r="G108" s="187"/>
      <c r="H108" s="121"/>
      <c r="I108" s="117"/>
      <c r="J108" s="171"/>
      <c r="K108" s="117"/>
      <c r="L108" s="113"/>
      <c r="M108" s="177" t="str">
        <f t="shared" si="8"/>
        <v/>
      </c>
      <c r="N108" s="39">
        <f t="shared" si="9"/>
        <v>1</v>
      </c>
      <c r="O108" s="39">
        <f t="shared" si="10"/>
        <v>0</v>
      </c>
      <c r="P108" s="39">
        <f t="shared" si="11"/>
        <v>0</v>
      </c>
      <c r="S108" s="39">
        <f t="shared" si="12"/>
        <v>1</v>
      </c>
      <c r="T108" s="39">
        <f t="shared" si="13"/>
        <v>0</v>
      </c>
      <c r="U108" s="39">
        <f t="shared" si="14"/>
        <v>0</v>
      </c>
      <c r="Y108" s="4"/>
      <c r="Z108" s="4"/>
    </row>
    <row r="109" spans="1:26" s="39" customFormat="1" ht="58.5" customHeight="1">
      <c r="A109" s="4"/>
      <c r="B109" s="7">
        <v>88</v>
      </c>
      <c r="C109" s="8" t="s">
        <v>140</v>
      </c>
      <c r="D109" s="146"/>
      <c r="E109" s="7">
        <v>1</v>
      </c>
      <c r="F109" s="186" t="s">
        <v>103</v>
      </c>
      <c r="G109" s="187"/>
      <c r="H109" s="121"/>
      <c r="I109" s="117"/>
      <c r="J109" s="171"/>
      <c r="K109" s="117"/>
      <c r="L109" s="113"/>
      <c r="M109" s="177" t="str">
        <f t="shared" si="8"/>
        <v/>
      </c>
      <c r="N109" s="39">
        <f t="shared" si="9"/>
        <v>1</v>
      </c>
      <c r="O109" s="39">
        <f t="shared" si="10"/>
        <v>0</v>
      </c>
      <c r="P109" s="39">
        <f t="shared" si="11"/>
        <v>0</v>
      </c>
      <c r="S109" s="39">
        <f t="shared" si="12"/>
        <v>1</v>
      </c>
      <c r="T109" s="39">
        <f t="shared" si="13"/>
        <v>0</v>
      </c>
      <c r="U109" s="39">
        <f t="shared" si="14"/>
        <v>0</v>
      </c>
      <c r="Y109" s="4"/>
      <c r="Z109" s="4"/>
    </row>
    <row r="110" spans="1:26" s="39" customFormat="1" ht="58.5" customHeight="1">
      <c r="A110" s="4"/>
      <c r="B110" s="7">
        <v>89</v>
      </c>
      <c r="C110" s="8" t="s">
        <v>140</v>
      </c>
      <c r="D110" s="146"/>
      <c r="E110" s="7">
        <v>2</v>
      </c>
      <c r="F110" s="186" t="s">
        <v>143</v>
      </c>
      <c r="G110" s="187"/>
      <c r="H110" s="121"/>
      <c r="I110" s="117"/>
      <c r="J110" s="171"/>
      <c r="K110" s="117"/>
      <c r="L110" s="113"/>
      <c r="M110" s="177">
        <f t="shared" si="8"/>
        <v>0</v>
      </c>
      <c r="N110" s="39">
        <f t="shared" si="9"/>
        <v>0</v>
      </c>
      <c r="O110" s="39">
        <f t="shared" si="10"/>
        <v>0</v>
      </c>
      <c r="P110" s="39">
        <f t="shared" si="11"/>
        <v>0</v>
      </c>
      <c r="S110" s="39">
        <f t="shared" si="12"/>
        <v>0</v>
      </c>
      <c r="T110" s="39">
        <f t="shared" si="13"/>
        <v>0</v>
      </c>
      <c r="U110" s="39">
        <f t="shared" si="14"/>
        <v>0</v>
      </c>
      <c r="Y110" s="4"/>
      <c r="Z110" s="4"/>
    </row>
    <row r="111" spans="1:26" s="39" customFormat="1" ht="58.5" customHeight="1">
      <c r="A111" s="4"/>
      <c r="B111" s="7">
        <v>90</v>
      </c>
      <c r="C111" s="8" t="s">
        <v>140</v>
      </c>
      <c r="D111" s="146"/>
      <c r="E111" s="7">
        <v>2</v>
      </c>
      <c r="F111" s="186" t="s">
        <v>144</v>
      </c>
      <c r="G111" s="187"/>
      <c r="H111" s="121"/>
      <c r="I111" s="117"/>
      <c r="J111" s="171"/>
      <c r="K111" s="117"/>
      <c r="L111" s="113"/>
      <c r="M111" s="177">
        <f t="shared" si="8"/>
        <v>0</v>
      </c>
      <c r="N111" s="39">
        <f t="shared" si="9"/>
        <v>0</v>
      </c>
      <c r="O111" s="39">
        <f t="shared" si="10"/>
        <v>0</v>
      </c>
      <c r="P111" s="39">
        <f t="shared" si="11"/>
        <v>0</v>
      </c>
      <c r="S111" s="39">
        <f t="shared" si="12"/>
        <v>0</v>
      </c>
      <c r="T111" s="39">
        <f t="shared" si="13"/>
        <v>0</v>
      </c>
      <c r="U111" s="39">
        <f t="shared" si="14"/>
        <v>0</v>
      </c>
      <c r="Y111" s="4"/>
      <c r="Z111" s="4"/>
    </row>
    <row r="112" spans="1:26" s="39" customFormat="1" ht="58.5" customHeight="1">
      <c r="A112" s="4"/>
      <c r="B112" s="7">
        <v>91</v>
      </c>
      <c r="C112" s="8" t="s">
        <v>140</v>
      </c>
      <c r="D112" s="146"/>
      <c r="E112" s="7">
        <v>3</v>
      </c>
      <c r="F112" s="186" t="s">
        <v>145</v>
      </c>
      <c r="G112" s="187"/>
      <c r="H112" s="121"/>
      <c r="I112" s="117"/>
      <c r="J112" s="171"/>
      <c r="K112" s="117"/>
      <c r="L112" s="113"/>
      <c r="M112" s="177">
        <f t="shared" si="8"/>
        <v>0</v>
      </c>
      <c r="N112" s="39">
        <f t="shared" si="9"/>
        <v>0</v>
      </c>
      <c r="O112" s="39">
        <f t="shared" si="10"/>
        <v>0</v>
      </c>
      <c r="P112" s="39">
        <f t="shared" si="11"/>
        <v>0</v>
      </c>
      <c r="S112" s="39">
        <f t="shared" si="12"/>
        <v>0</v>
      </c>
      <c r="T112" s="39">
        <f t="shared" si="13"/>
        <v>0</v>
      </c>
      <c r="U112" s="39">
        <f t="shared" si="14"/>
        <v>0</v>
      </c>
      <c r="Y112" s="4"/>
      <c r="Z112" s="4"/>
    </row>
    <row r="113" spans="1:26" s="39" customFormat="1" ht="58.5" customHeight="1">
      <c r="A113" s="4"/>
      <c r="B113" s="7">
        <v>92</v>
      </c>
      <c r="C113" s="8" t="s">
        <v>146</v>
      </c>
      <c r="D113" s="146"/>
      <c r="E113" s="7">
        <v>1</v>
      </c>
      <c r="F113" s="186" t="s">
        <v>147</v>
      </c>
      <c r="G113" s="187"/>
      <c r="H113" s="121"/>
      <c r="I113" s="117"/>
      <c r="J113" s="171"/>
      <c r="K113" s="117"/>
      <c r="L113" s="113"/>
      <c r="M113" s="177" t="str">
        <f t="shared" si="8"/>
        <v/>
      </c>
      <c r="N113" s="39">
        <f t="shared" si="9"/>
        <v>1</v>
      </c>
      <c r="O113" s="39">
        <f t="shared" si="10"/>
        <v>0</v>
      </c>
      <c r="P113" s="39">
        <f t="shared" si="11"/>
        <v>0</v>
      </c>
      <c r="S113" s="39">
        <f t="shared" si="12"/>
        <v>1</v>
      </c>
      <c r="T113" s="39">
        <f t="shared" si="13"/>
        <v>0</v>
      </c>
      <c r="U113" s="39">
        <f t="shared" si="14"/>
        <v>0</v>
      </c>
      <c r="Y113" s="4"/>
      <c r="Z113" s="4"/>
    </row>
    <row r="114" spans="1:26" s="39" customFormat="1" ht="58.5" customHeight="1">
      <c r="A114" s="4"/>
      <c r="B114" s="7">
        <v>93</v>
      </c>
      <c r="C114" s="8" t="s">
        <v>146</v>
      </c>
      <c r="D114" s="146"/>
      <c r="E114" s="7">
        <v>1</v>
      </c>
      <c r="F114" s="186" t="s">
        <v>148</v>
      </c>
      <c r="G114" s="187"/>
      <c r="H114" s="121"/>
      <c r="I114" s="117"/>
      <c r="J114" s="171"/>
      <c r="K114" s="117"/>
      <c r="L114" s="113"/>
      <c r="M114" s="177" t="str">
        <f t="shared" si="8"/>
        <v/>
      </c>
      <c r="N114" s="39">
        <f t="shared" si="9"/>
        <v>1</v>
      </c>
      <c r="O114" s="39">
        <f t="shared" si="10"/>
        <v>0</v>
      </c>
      <c r="P114" s="39">
        <f t="shared" si="11"/>
        <v>0</v>
      </c>
      <c r="S114" s="39">
        <f t="shared" si="12"/>
        <v>1</v>
      </c>
      <c r="T114" s="39">
        <f t="shared" si="13"/>
        <v>0</v>
      </c>
      <c r="U114" s="39">
        <f t="shared" si="14"/>
        <v>0</v>
      </c>
      <c r="Y114" s="4"/>
      <c r="Z114" s="4"/>
    </row>
    <row r="115" spans="1:26" s="39" customFormat="1" ht="58.5" customHeight="1">
      <c r="A115" s="4"/>
      <c r="B115" s="7">
        <v>94</v>
      </c>
      <c r="C115" s="8" t="s">
        <v>146</v>
      </c>
      <c r="D115" s="146"/>
      <c r="E115" s="7">
        <v>1</v>
      </c>
      <c r="F115" s="186" t="s">
        <v>149</v>
      </c>
      <c r="G115" s="187"/>
      <c r="H115" s="121"/>
      <c r="I115" s="117"/>
      <c r="J115" s="171"/>
      <c r="K115" s="117"/>
      <c r="L115" s="113"/>
      <c r="M115" s="177" t="str">
        <f t="shared" si="8"/>
        <v/>
      </c>
      <c r="N115" s="39">
        <f t="shared" si="9"/>
        <v>1</v>
      </c>
      <c r="O115" s="39">
        <f t="shared" si="10"/>
        <v>0</v>
      </c>
      <c r="P115" s="39">
        <f t="shared" si="11"/>
        <v>0</v>
      </c>
      <c r="S115" s="39">
        <f t="shared" si="12"/>
        <v>1</v>
      </c>
      <c r="T115" s="39">
        <f t="shared" si="13"/>
        <v>0</v>
      </c>
      <c r="U115" s="39">
        <f t="shared" si="14"/>
        <v>0</v>
      </c>
      <c r="Y115" s="4"/>
      <c r="Z115" s="4"/>
    </row>
    <row r="116" spans="1:26" s="39" customFormat="1" ht="58.5" customHeight="1">
      <c r="A116" s="4"/>
      <c r="B116" s="7">
        <v>95</v>
      </c>
      <c r="C116" s="8" t="s">
        <v>146</v>
      </c>
      <c r="D116" s="146"/>
      <c r="E116" s="7">
        <v>1</v>
      </c>
      <c r="F116" s="186" t="s">
        <v>150</v>
      </c>
      <c r="G116" s="187"/>
      <c r="H116" s="121"/>
      <c r="I116" s="117"/>
      <c r="J116" s="171"/>
      <c r="K116" s="117"/>
      <c r="L116" s="113"/>
      <c r="M116" s="177" t="str">
        <f t="shared" si="8"/>
        <v/>
      </c>
      <c r="N116" s="39">
        <f t="shared" si="9"/>
        <v>1</v>
      </c>
      <c r="O116" s="39">
        <f t="shared" si="10"/>
        <v>0</v>
      </c>
      <c r="P116" s="39">
        <f t="shared" si="11"/>
        <v>0</v>
      </c>
      <c r="S116" s="39">
        <f t="shared" si="12"/>
        <v>1</v>
      </c>
      <c r="T116" s="39">
        <f t="shared" si="13"/>
        <v>0</v>
      </c>
      <c r="U116" s="39">
        <f t="shared" si="14"/>
        <v>0</v>
      </c>
      <c r="Y116" s="4"/>
      <c r="Z116" s="4"/>
    </row>
    <row r="117" spans="1:26" s="39" customFormat="1" ht="58.5" customHeight="1">
      <c r="A117" s="4"/>
      <c r="B117" s="7">
        <v>96</v>
      </c>
      <c r="C117" s="8" t="s">
        <v>146</v>
      </c>
      <c r="D117" s="146"/>
      <c r="E117" s="7">
        <v>2</v>
      </c>
      <c r="F117" s="186" t="s">
        <v>545</v>
      </c>
      <c r="G117" s="187"/>
      <c r="H117" s="121"/>
      <c r="I117" s="117"/>
      <c r="J117" s="171"/>
      <c r="K117" s="117"/>
      <c r="L117" s="113"/>
      <c r="M117" s="177">
        <f t="shared" si="8"/>
        <v>0</v>
      </c>
      <c r="N117" s="39">
        <f t="shared" si="9"/>
        <v>0</v>
      </c>
      <c r="O117" s="39">
        <f t="shared" si="10"/>
        <v>0</v>
      </c>
      <c r="P117" s="39">
        <f t="shared" si="11"/>
        <v>0</v>
      </c>
      <c r="S117" s="39">
        <f t="shared" si="12"/>
        <v>0</v>
      </c>
      <c r="T117" s="39">
        <f t="shared" si="13"/>
        <v>0</v>
      </c>
      <c r="U117" s="39">
        <f t="shared" si="14"/>
        <v>0</v>
      </c>
      <c r="Y117" s="4"/>
      <c r="Z117" s="4"/>
    </row>
    <row r="118" spans="1:26" s="39" customFormat="1" ht="58.5" customHeight="1">
      <c r="A118" s="4"/>
      <c r="B118" s="7">
        <v>97</v>
      </c>
      <c r="C118" s="8" t="s">
        <v>146</v>
      </c>
      <c r="D118" s="146"/>
      <c r="E118" s="7">
        <v>2</v>
      </c>
      <c r="F118" s="186" t="s">
        <v>548</v>
      </c>
      <c r="G118" s="187"/>
      <c r="H118" s="121"/>
      <c r="I118" s="117"/>
      <c r="J118" s="171"/>
      <c r="K118" s="117"/>
      <c r="L118" s="113"/>
      <c r="M118" s="177">
        <f t="shared" si="8"/>
        <v>0</v>
      </c>
      <c r="N118" s="39">
        <f t="shared" si="9"/>
        <v>0</v>
      </c>
      <c r="O118" s="39">
        <f t="shared" si="10"/>
        <v>0</v>
      </c>
      <c r="P118" s="39">
        <f t="shared" si="11"/>
        <v>0</v>
      </c>
      <c r="S118" s="39">
        <f t="shared" si="12"/>
        <v>0</v>
      </c>
      <c r="T118" s="39">
        <f t="shared" si="13"/>
        <v>0</v>
      </c>
      <c r="U118" s="39">
        <f t="shared" si="14"/>
        <v>0</v>
      </c>
      <c r="Y118" s="4"/>
      <c r="Z118" s="4"/>
    </row>
    <row r="119" spans="1:26" s="39" customFormat="1" ht="58.5" customHeight="1">
      <c r="A119" s="4"/>
      <c r="B119" s="7">
        <v>98</v>
      </c>
      <c r="C119" s="8" t="s">
        <v>146</v>
      </c>
      <c r="D119" s="146"/>
      <c r="E119" s="7">
        <v>2</v>
      </c>
      <c r="F119" s="186" t="s">
        <v>151</v>
      </c>
      <c r="G119" s="187"/>
      <c r="H119" s="121"/>
      <c r="I119" s="117"/>
      <c r="J119" s="171"/>
      <c r="K119" s="117"/>
      <c r="L119" s="113"/>
      <c r="M119" s="177">
        <f t="shared" si="8"/>
        <v>0</v>
      </c>
      <c r="N119" s="39">
        <f t="shared" si="9"/>
        <v>0</v>
      </c>
      <c r="O119" s="39">
        <f t="shared" si="10"/>
        <v>0</v>
      </c>
      <c r="P119" s="39">
        <f t="shared" si="11"/>
        <v>0</v>
      </c>
      <c r="S119" s="39">
        <f t="shared" si="12"/>
        <v>0</v>
      </c>
      <c r="T119" s="39">
        <f t="shared" si="13"/>
        <v>0</v>
      </c>
      <c r="U119" s="39">
        <f t="shared" si="14"/>
        <v>0</v>
      </c>
      <c r="Y119" s="4"/>
      <c r="Z119" s="4"/>
    </row>
    <row r="120" spans="1:26" s="39" customFormat="1" ht="58.5" customHeight="1">
      <c r="A120" s="4"/>
      <c r="B120" s="7">
        <v>99</v>
      </c>
      <c r="C120" s="8" t="s">
        <v>146</v>
      </c>
      <c r="D120" s="146"/>
      <c r="E120" s="7">
        <v>2</v>
      </c>
      <c r="F120" s="186" t="s">
        <v>152</v>
      </c>
      <c r="G120" s="187"/>
      <c r="H120" s="121"/>
      <c r="I120" s="117"/>
      <c r="J120" s="171"/>
      <c r="K120" s="117"/>
      <c r="L120" s="113"/>
      <c r="M120" s="177">
        <f t="shared" si="8"/>
        <v>0</v>
      </c>
      <c r="N120" s="39">
        <f t="shared" si="9"/>
        <v>0</v>
      </c>
      <c r="O120" s="39">
        <f t="shared" si="10"/>
        <v>0</v>
      </c>
      <c r="P120" s="39">
        <f t="shared" si="11"/>
        <v>0</v>
      </c>
      <c r="S120" s="39">
        <f t="shared" si="12"/>
        <v>0</v>
      </c>
      <c r="T120" s="39">
        <f t="shared" si="13"/>
        <v>0</v>
      </c>
      <c r="U120" s="39">
        <f t="shared" si="14"/>
        <v>0</v>
      </c>
      <c r="Y120" s="4"/>
      <c r="Z120" s="4"/>
    </row>
    <row r="121" spans="1:26" s="39" customFormat="1" ht="58.5" customHeight="1">
      <c r="A121" s="4"/>
      <c r="B121" s="7">
        <v>100</v>
      </c>
      <c r="C121" s="8" t="s">
        <v>146</v>
      </c>
      <c r="D121" s="146"/>
      <c r="E121" s="7">
        <v>2</v>
      </c>
      <c r="F121" s="186" t="s">
        <v>153</v>
      </c>
      <c r="G121" s="187"/>
      <c r="H121" s="121"/>
      <c r="I121" s="117"/>
      <c r="J121" s="171"/>
      <c r="K121" s="117"/>
      <c r="L121" s="113"/>
      <c r="M121" s="177">
        <f t="shared" si="8"/>
        <v>0</v>
      </c>
      <c r="N121" s="39">
        <f t="shared" si="9"/>
        <v>0</v>
      </c>
      <c r="O121" s="39">
        <f t="shared" si="10"/>
        <v>0</v>
      </c>
      <c r="P121" s="39">
        <f t="shared" si="11"/>
        <v>0</v>
      </c>
      <c r="S121" s="39">
        <f t="shared" si="12"/>
        <v>0</v>
      </c>
      <c r="T121" s="39">
        <f t="shared" si="13"/>
        <v>0</v>
      </c>
      <c r="U121" s="39">
        <f t="shared" si="14"/>
        <v>0</v>
      </c>
      <c r="Y121" s="4"/>
      <c r="Z121" s="4"/>
    </row>
    <row r="122" spans="1:26" s="39" customFormat="1" ht="99" customHeight="1">
      <c r="A122" s="4"/>
      <c r="B122" s="7">
        <v>101</v>
      </c>
      <c r="C122" s="8" t="s">
        <v>146</v>
      </c>
      <c r="D122" s="146"/>
      <c r="E122" s="7">
        <v>2</v>
      </c>
      <c r="F122" s="186" t="s">
        <v>562</v>
      </c>
      <c r="G122" s="187"/>
      <c r="H122" s="121"/>
      <c r="I122" s="117"/>
      <c r="J122" s="171"/>
      <c r="K122" s="117"/>
      <c r="L122" s="113"/>
      <c r="M122" s="177">
        <f t="shared" si="8"/>
        <v>0</v>
      </c>
      <c r="N122" s="39">
        <f t="shared" si="9"/>
        <v>0</v>
      </c>
      <c r="O122" s="39">
        <f t="shared" si="10"/>
        <v>0</v>
      </c>
      <c r="P122" s="39">
        <f t="shared" si="11"/>
        <v>0</v>
      </c>
      <c r="S122" s="39">
        <f t="shared" si="12"/>
        <v>0</v>
      </c>
      <c r="T122" s="39">
        <f t="shared" si="13"/>
        <v>0</v>
      </c>
      <c r="U122" s="39">
        <f t="shared" si="14"/>
        <v>0</v>
      </c>
      <c r="Y122" s="4"/>
      <c r="Z122" s="4"/>
    </row>
    <row r="123" spans="1:26" s="39" customFormat="1" ht="58.5" customHeight="1">
      <c r="A123" s="4"/>
      <c r="B123" s="7">
        <v>102</v>
      </c>
      <c r="C123" s="8" t="s">
        <v>146</v>
      </c>
      <c r="D123" s="146"/>
      <c r="E123" s="7">
        <v>3</v>
      </c>
      <c r="F123" s="186" t="s">
        <v>154</v>
      </c>
      <c r="G123" s="187"/>
      <c r="H123" s="121"/>
      <c r="I123" s="117"/>
      <c r="J123" s="171"/>
      <c r="K123" s="117"/>
      <c r="L123" s="113"/>
      <c r="M123" s="177">
        <f t="shared" si="8"/>
        <v>0</v>
      </c>
      <c r="N123" s="39">
        <f t="shared" si="9"/>
        <v>0</v>
      </c>
      <c r="O123" s="39">
        <f t="shared" si="10"/>
        <v>0</v>
      </c>
      <c r="P123" s="39">
        <f t="shared" si="11"/>
        <v>0</v>
      </c>
      <c r="S123" s="39">
        <f t="shared" si="12"/>
        <v>0</v>
      </c>
      <c r="T123" s="39">
        <f t="shared" si="13"/>
        <v>0</v>
      </c>
      <c r="U123" s="39">
        <f t="shared" si="14"/>
        <v>0</v>
      </c>
      <c r="Y123" s="4"/>
      <c r="Z123" s="4"/>
    </row>
    <row r="124" spans="1:26" s="39" customFormat="1" ht="58.5" customHeight="1">
      <c r="A124" s="4"/>
      <c r="B124" s="7">
        <v>103</v>
      </c>
      <c r="C124" s="8" t="s">
        <v>146</v>
      </c>
      <c r="D124" s="146"/>
      <c r="E124" s="7">
        <v>3</v>
      </c>
      <c r="F124" s="186" t="s">
        <v>155</v>
      </c>
      <c r="G124" s="187"/>
      <c r="H124" s="121"/>
      <c r="I124" s="117"/>
      <c r="J124" s="171"/>
      <c r="K124" s="117"/>
      <c r="L124" s="113"/>
      <c r="M124" s="177">
        <f t="shared" si="8"/>
        <v>0</v>
      </c>
      <c r="N124" s="39">
        <f t="shared" si="9"/>
        <v>0</v>
      </c>
      <c r="O124" s="39">
        <f t="shared" si="10"/>
        <v>0</v>
      </c>
      <c r="P124" s="39">
        <f t="shared" si="11"/>
        <v>0</v>
      </c>
      <c r="S124" s="39">
        <f t="shared" si="12"/>
        <v>0</v>
      </c>
      <c r="T124" s="39">
        <f t="shared" si="13"/>
        <v>0</v>
      </c>
      <c r="U124" s="39">
        <f t="shared" si="14"/>
        <v>0</v>
      </c>
      <c r="Y124" s="4"/>
      <c r="Z124" s="4"/>
    </row>
    <row r="125" spans="1:26" s="39" customFormat="1" ht="58.5" customHeight="1">
      <c r="A125" s="4"/>
      <c r="B125" s="7">
        <v>104</v>
      </c>
      <c r="C125" s="8" t="s">
        <v>146</v>
      </c>
      <c r="D125" s="146"/>
      <c r="E125" s="7">
        <v>3</v>
      </c>
      <c r="F125" s="186" t="s">
        <v>156</v>
      </c>
      <c r="G125" s="187"/>
      <c r="H125" s="121"/>
      <c r="I125" s="117"/>
      <c r="J125" s="171"/>
      <c r="K125" s="117"/>
      <c r="L125" s="113"/>
      <c r="M125" s="177">
        <f t="shared" si="8"/>
        <v>0</v>
      </c>
      <c r="N125" s="39">
        <f t="shared" si="9"/>
        <v>0</v>
      </c>
      <c r="O125" s="39">
        <f t="shared" si="10"/>
        <v>0</v>
      </c>
      <c r="P125" s="39">
        <f t="shared" si="11"/>
        <v>0</v>
      </c>
      <c r="S125" s="39">
        <f t="shared" si="12"/>
        <v>0</v>
      </c>
      <c r="T125" s="39">
        <f t="shared" si="13"/>
        <v>0</v>
      </c>
      <c r="U125" s="39">
        <f t="shared" si="14"/>
        <v>0</v>
      </c>
      <c r="Y125" s="4"/>
      <c r="Z125" s="4"/>
    </row>
    <row r="126" spans="1:26" s="39" customFormat="1" ht="58.5" customHeight="1">
      <c r="A126" s="4"/>
      <c r="B126" s="7">
        <v>105</v>
      </c>
      <c r="C126" s="8" t="s">
        <v>146</v>
      </c>
      <c r="D126" s="146"/>
      <c r="E126" s="7">
        <v>3</v>
      </c>
      <c r="F126" s="186" t="s">
        <v>157</v>
      </c>
      <c r="G126" s="187"/>
      <c r="H126" s="121"/>
      <c r="I126" s="117"/>
      <c r="J126" s="171"/>
      <c r="K126" s="117"/>
      <c r="L126" s="113"/>
      <c r="M126" s="177">
        <f t="shared" si="8"/>
        <v>0</v>
      </c>
      <c r="N126" s="39">
        <f t="shared" si="9"/>
        <v>0</v>
      </c>
      <c r="O126" s="39">
        <f t="shared" si="10"/>
        <v>0</v>
      </c>
      <c r="P126" s="39">
        <f t="shared" si="11"/>
        <v>0</v>
      </c>
      <c r="S126" s="39">
        <f t="shared" si="12"/>
        <v>0</v>
      </c>
      <c r="T126" s="39">
        <f t="shared" si="13"/>
        <v>0</v>
      </c>
      <c r="U126" s="39">
        <f t="shared" si="14"/>
        <v>0</v>
      </c>
      <c r="Y126" s="4"/>
      <c r="Z126" s="4"/>
    </row>
    <row r="127" spans="1:26" s="39" customFormat="1" ht="70.900000000000006" customHeight="1">
      <c r="A127" s="4"/>
      <c r="B127" s="7">
        <v>106</v>
      </c>
      <c r="C127" s="8" t="s">
        <v>146</v>
      </c>
      <c r="D127" s="146"/>
      <c r="E127" s="7">
        <v>3</v>
      </c>
      <c r="F127" s="186" t="s">
        <v>158</v>
      </c>
      <c r="G127" s="187"/>
      <c r="H127" s="121"/>
      <c r="I127" s="117"/>
      <c r="J127" s="171"/>
      <c r="K127" s="117"/>
      <c r="L127" s="113"/>
      <c r="M127" s="177">
        <f t="shared" si="8"/>
        <v>0</v>
      </c>
      <c r="N127" s="39">
        <f t="shared" si="9"/>
        <v>0</v>
      </c>
      <c r="O127" s="39">
        <f t="shared" si="10"/>
        <v>0</v>
      </c>
      <c r="P127" s="39">
        <f t="shared" si="11"/>
        <v>0</v>
      </c>
      <c r="S127" s="39">
        <f t="shared" si="12"/>
        <v>0</v>
      </c>
      <c r="T127" s="39">
        <f t="shared" si="13"/>
        <v>0</v>
      </c>
      <c r="U127" s="39">
        <f t="shared" si="14"/>
        <v>0</v>
      </c>
      <c r="Y127" s="4"/>
      <c r="Z127" s="4"/>
    </row>
    <row r="128" spans="1:26" s="39" customFormat="1" ht="58.5" customHeight="1">
      <c r="A128" s="4"/>
      <c r="B128" s="7">
        <v>107</v>
      </c>
      <c r="C128" s="8" t="s">
        <v>146</v>
      </c>
      <c r="D128" s="146"/>
      <c r="E128" s="7">
        <v>3</v>
      </c>
      <c r="F128" s="186" t="s">
        <v>159</v>
      </c>
      <c r="G128" s="187"/>
      <c r="H128" s="121"/>
      <c r="I128" s="117"/>
      <c r="J128" s="171"/>
      <c r="K128" s="117"/>
      <c r="L128" s="113"/>
      <c r="M128" s="177">
        <f t="shared" si="8"/>
        <v>0</v>
      </c>
      <c r="N128" s="39">
        <f t="shared" si="9"/>
        <v>0</v>
      </c>
      <c r="O128" s="39">
        <f t="shared" si="10"/>
        <v>0</v>
      </c>
      <c r="P128" s="39">
        <f t="shared" si="11"/>
        <v>0</v>
      </c>
      <c r="S128" s="39">
        <f t="shared" si="12"/>
        <v>0</v>
      </c>
      <c r="T128" s="39">
        <f t="shared" si="13"/>
        <v>0</v>
      </c>
      <c r="U128" s="39">
        <f t="shared" si="14"/>
        <v>0</v>
      </c>
      <c r="Y128" s="4"/>
      <c r="Z128" s="4"/>
    </row>
    <row r="129" spans="1:26" s="39" customFormat="1" ht="58.5" customHeight="1">
      <c r="A129" s="4"/>
      <c r="B129" s="7">
        <v>108</v>
      </c>
      <c r="C129" s="8" t="s">
        <v>160</v>
      </c>
      <c r="D129" s="146"/>
      <c r="E129" s="7">
        <v>1</v>
      </c>
      <c r="F129" s="186" t="s">
        <v>161</v>
      </c>
      <c r="G129" s="187"/>
      <c r="H129" s="121"/>
      <c r="I129" s="117"/>
      <c r="J129" s="171"/>
      <c r="K129" s="117"/>
      <c r="L129" s="113"/>
      <c r="M129" s="177" t="str">
        <f t="shared" si="8"/>
        <v/>
      </c>
      <c r="N129" s="39">
        <f t="shared" si="9"/>
        <v>1</v>
      </c>
      <c r="O129" s="39">
        <f t="shared" si="10"/>
        <v>0</v>
      </c>
      <c r="P129" s="39">
        <f t="shared" si="11"/>
        <v>0</v>
      </c>
      <c r="S129" s="39">
        <f t="shared" si="12"/>
        <v>1</v>
      </c>
      <c r="T129" s="39">
        <f t="shared" si="13"/>
        <v>0</v>
      </c>
      <c r="U129" s="39">
        <f t="shared" si="14"/>
        <v>0</v>
      </c>
      <c r="Y129" s="4"/>
      <c r="Z129" s="4"/>
    </row>
    <row r="130" spans="1:26" s="39" customFormat="1" ht="58.5" customHeight="1">
      <c r="A130" s="4"/>
      <c r="B130" s="7">
        <v>109</v>
      </c>
      <c r="C130" s="8" t="s">
        <v>160</v>
      </c>
      <c r="D130" s="146"/>
      <c r="E130" s="7">
        <v>1</v>
      </c>
      <c r="F130" s="186" t="s">
        <v>162</v>
      </c>
      <c r="G130" s="187"/>
      <c r="H130" s="121"/>
      <c r="I130" s="117"/>
      <c r="J130" s="171"/>
      <c r="K130" s="117"/>
      <c r="L130" s="113"/>
      <c r="M130" s="177" t="str">
        <f t="shared" si="8"/>
        <v/>
      </c>
      <c r="N130" s="39">
        <f t="shared" si="9"/>
        <v>1</v>
      </c>
      <c r="O130" s="39">
        <f t="shared" si="10"/>
        <v>0</v>
      </c>
      <c r="P130" s="39">
        <f t="shared" si="11"/>
        <v>0</v>
      </c>
      <c r="S130" s="39">
        <f t="shared" si="12"/>
        <v>1</v>
      </c>
      <c r="T130" s="39">
        <f t="shared" si="13"/>
        <v>0</v>
      </c>
      <c r="U130" s="39">
        <f t="shared" si="14"/>
        <v>0</v>
      </c>
      <c r="Y130" s="4"/>
      <c r="Z130" s="4"/>
    </row>
    <row r="131" spans="1:26" s="39" customFormat="1" ht="84" customHeight="1">
      <c r="A131" s="4"/>
      <c r="B131" s="7">
        <v>110</v>
      </c>
      <c r="C131" s="8" t="s">
        <v>160</v>
      </c>
      <c r="D131" s="146"/>
      <c r="E131" s="7">
        <v>2</v>
      </c>
      <c r="F131" s="186" t="s">
        <v>163</v>
      </c>
      <c r="G131" s="187"/>
      <c r="H131" s="121"/>
      <c r="I131" s="117"/>
      <c r="J131" s="171"/>
      <c r="K131" s="117"/>
      <c r="L131" s="113"/>
      <c r="M131" s="177">
        <f t="shared" si="8"/>
        <v>0</v>
      </c>
      <c r="N131" s="39">
        <f t="shared" si="9"/>
        <v>0</v>
      </c>
      <c r="O131" s="39">
        <f t="shared" si="10"/>
        <v>0</v>
      </c>
      <c r="P131" s="39">
        <f t="shared" si="11"/>
        <v>0</v>
      </c>
      <c r="S131" s="39">
        <f t="shared" si="12"/>
        <v>0</v>
      </c>
      <c r="T131" s="39">
        <f t="shared" si="13"/>
        <v>0</v>
      </c>
      <c r="U131" s="39">
        <f t="shared" si="14"/>
        <v>0</v>
      </c>
      <c r="Y131" s="4"/>
      <c r="Z131" s="4"/>
    </row>
    <row r="132" spans="1:26" s="39" customFormat="1" ht="58.5" customHeight="1">
      <c r="A132" s="4"/>
      <c r="B132" s="7">
        <v>111</v>
      </c>
      <c r="C132" s="8" t="s">
        <v>164</v>
      </c>
      <c r="D132" s="146"/>
      <c r="E132" s="7">
        <v>1</v>
      </c>
      <c r="F132" s="186" t="s">
        <v>165</v>
      </c>
      <c r="G132" s="187"/>
      <c r="H132" s="121"/>
      <c r="I132" s="117"/>
      <c r="J132" s="171"/>
      <c r="K132" s="117"/>
      <c r="L132" s="113"/>
      <c r="M132" s="177" t="str">
        <f t="shared" si="8"/>
        <v/>
      </c>
      <c r="N132" s="39">
        <f t="shared" si="9"/>
        <v>1</v>
      </c>
      <c r="O132" s="39">
        <f t="shared" si="10"/>
        <v>0</v>
      </c>
      <c r="P132" s="39">
        <f t="shared" si="11"/>
        <v>0</v>
      </c>
      <c r="S132" s="39">
        <f t="shared" si="12"/>
        <v>1</v>
      </c>
      <c r="T132" s="39">
        <f t="shared" si="13"/>
        <v>0</v>
      </c>
      <c r="U132" s="39">
        <f t="shared" si="14"/>
        <v>0</v>
      </c>
      <c r="Y132" s="4"/>
      <c r="Z132" s="4"/>
    </row>
    <row r="133" spans="1:26" s="39" customFormat="1" ht="58.5" customHeight="1">
      <c r="A133" s="4"/>
      <c r="B133" s="7">
        <v>112</v>
      </c>
      <c r="C133" s="8" t="s">
        <v>164</v>
      </c>
      <c r="D133" s="146"/>
      <c r="E133" s="7">
        <v>1</v>
      </c>
      <c r="F133" s="186" t="s">
        <v>166</v>
      </c>
      <c r="G133" s="187"/>
      <c r="H133" s="121"/>
      <c r="I133" s="117"/>
      <c r="J133" s="171"/>
      <c r="K133" s="117"/>
      <c r="L133" s="113"/>
      <c r="M133" s="177" t="str">
        <f t="shared" si="8"/>
        <v/>
      </c>
      <c r="N133" s="39">
        <f t="shared" si="9"/>
        <v>1</v>
      </c>
      <c r="O133" s="39">
        <f t="shared" si="10"/>
        <v>0</v>
      </c>
      <c r="P133" s="39">
        <f t="shared" si="11"/>
        <v>0</v>
      </c>
      <c r="S133" s="39">
        <f t="shared" si="12"/>
        <v>1</v>
      </c>
      <c r="T133" s="39">
        <f t="shared" si="13"/>
        <v>0</v>
      </c>
      <c r="U133" s="39">
        <f t="shared" si="14"/>
        <v>0</v>
      </c>
      <c r="Y133" s="4"/>
      <c r="Z133" s="4"/>
    </row>
    <row r="134" spans="1:26" s="39" customFormat="1" ht="58.5" customHeight="1">
      <c r="A134" s="4"/>
      <c r="B134" s="7">
        <v>113</v>
      </c>
      <c r="C134" s="8" t="s">
        <v>164</v>
      </c>
      <c r="D134" s="146"/>
      <c r="E134" s="7">
        <v>1</v>
      </c>
      <c r="F134" s="186" t="s">
        <v>535</v>
      </c>
      <c r="G134" s="187"/>
      <c r="H134" s="121"/>
      <c r="I134" s="117"/>
      <c r="J134" s="171"/>
      <c r="K134" s="117"/>
      <c r="L134" s="113"/>
      <c r="M134" s="177" t="str">
        <f t="shared" si="8"/>
        <v/>
      </c>
      <c r="N134" s="39">
        <f t="shared" si="9"/>
        <v>1</v>
      </c>
      <c r="O134" s="39">
        <f t="shared" si="10"/>
        <v>0</v>
      </c>
      <c r="P134" s="39">
        <f t="shared" si="11"/>
        <v>0</v>
      </c>
      <c r="S134" s="39">
        <f t="shared" si="12"/>
        <v>1</v>
      </c>
      <c r="T134" s="39">
        <f t="shared" si="13"/>
        <v>0</v>
      </c>
      <c r="U134" s="39">
        <f t="shared" si="14"/>
        <v>0</v>
      </c>
      <c r="Y134" s="4"/>
      <c r="Z134" s="4"/>
    </row>
    <row r="135" spans="1:26" s="39" customFormat="1" ht="58.5" customHeight="1">
      <c r="A135" s="4"/>
      <c r="B135" s="7">
        <v>114</v>
      </c>
      <c r="C135" s="8" t="s">
        <v>164</v>
      </c>
      <c r="D135" s="146"/>
      <c r="E135" s="7">
        <v>1</v>
      </c>
      <c r="F135" s="186" t="s">
        <v>167</v>
      </c>
      <c r="G135" s="187"/>
      <c r="H135" s="121"/>
      <c r="I135" s="117"/>
      <c r="J135" s="171"/>
      <c r="K135" s="117"/>
      <c r="L135" s="113"/>
      <c r="M135" s="177" t="str">
        <f t="shared" si="8"/>
        <v/>
      </c>
      <c r="N135" s="39">
        <f t="shared" si="9"/>
        <v>1</v>
      </c>
      <c r="O135" s="39">
        <f t="shared" si="10"/>
        <v>0</v>
      </c>
      <c r="P135" s="39">
        <f t="shared" si="11"/>
        <v>0</v>
      </c>
      <c r="S135" s="39">
        <f t="shared" si="12"/>
        <v>1</v>
      </c>
      <c r="T135" s="39">
        <f t="shared" si="13"/>
        <v>0</v>
      </c>
      <c r="U135" s="39">
        <f t="shared" si="14"/>
        <v>0</v>
      </c>
      <c r="Y135" s="4"/>
      <c r="Z135" s="4"/>
    </row>
    <row r="136" spans="1:26" s="39" customFormat="1" ht="65.25" customHeight="1">
      <c r="A136" s="4"/>
      <c r="B136" s="7">
        <v>115</v>
      </c>
      <c r="C136" s="8" t="s">
        <v>164</v>
      </c>
      <c r="D136" s="146"/>
      <c r="E136" s="7">
        <v>1</v>
      </c>
      <c r="F136" s="186" t="s">
        <v>168</v>
      </c>
      <c r="G136" s="187"/>
      <c r="H136" s="121"/>
      <c r="I136" s="117"/>
      <c r="J136" s="171"/>
      <c r="K136" s="117"/>
      <c r="L136" s="113"/>
      <c r="M136" s="177" t="str">
        <f t="shared" si="8"/>
        <v/>
      </c>
      <c r="N136" s="39">
        <f t="shared" si="9"/>
        <v>1</v>
      </c>
      <c r="O136" s="39">
        <f t="shared" si="10"/>
        <v>0</v>
      </c>
      <c r="P136" s="39">
        <f t="shared" si="11"/>
        <v>0</v>
      </c>
      <c r="S136" s="39">
        <f t="shared" si="12"/>
        <v>1</v>
      </c>
      <c r="T136" s="39">
        <f t="shared" si="13"/>
        <v>0</v>
      </c>
      <c r="U136" s="39">
        <f t="shared" si="14"/>
        <v>0</v>
      </c>
      <c r="Y136" s="4"/>
      <c r="Z136" s="4"/>
    </row>
    <row r="137" spans="1:26" s="39" customFormat="1" ht="67.900000000000006" customHeight="1">
      <c r="A137" s="4"/>
      <c r="B137" s="7">
        <v>116</v>
      </c>
      <c r="C137" s="8" t="s">
        <v>164</v>
      </c>
      <c r="D137" s="146"/>
      <c r="E137" s="7">
        <v>1</v>
      </c>
      <c r="F137" s="186" t="s">
        <v>546</v>
      </c>
      <c r="G137" s="187"/>
      <c r="H137" s="121"/>
      <c r="I137" s="117"/>
      <c r="J137" s="171"/>
      <c r="K137" s="117"/>
      <c r="L137" s="113"/>
      <c r="M137" s="177" t="str">
        <f t="shared" si="8"/>
        <v/>
      </c>
      <c r="N137" s="39">
        <f t="shared" si="9"/>
        <v>1</v>
      </c>
      <c r="O137" s="39">
        <f t="shared" si="10"/>
        <v>0</v>
      </c>
      <c r="P137" s="39">
        <f t="shared" si="11"/>
        <v>0</v>
      </c>
      <c r="S137" s="39">
        <f t="shared" si="12"/>
        <v>1</v>
      </c>
      <c r="T137" s="39">
        <f t="shared" si="13"/>
        <v>0</v>
      </c>
      <c r="U137" s="39">
        <f t="shared" si="14"/>
        <v>0</v>
      </c>
      <c r="Y137" s="4"/>
      <c r="Z137" s="4"/>
    </row>
    <row r="138" spans="1:26" s="39" customFormat="1" ht="58.5" customHeight="1">
      <c r="A138" s="4"/>
      <c r="B138" s="7">
        <v>117</v>
      </c>
      <c r="C138" s="8" t="s">
        <v>164</v>
      </c>
      <c r="D138" s="146"/>
      <c r="E138" s="7">
        <v>2</v>
      </c>
      <c r="F138" s="186" t="s">
        <v>411</v>
      </c>
      <c r="G138" s="187"/>
      <c r="H138" s="121"/>
      <c r="I138" s="117"/>
      <c r="J138" s="171"/>
      <c r="K138" s="117"/>
      <c r="L138" s="113"/>
      <c r="M138" s="177">
        <f t="shared" si="8"/>
        <v>0</v>
      </c>
      <c r="N138" s="39">
        <f t="shared" si="9"/>
        <v>0</v>
      </c>
      <c r="O138" s="39">
        <f t="shared" si="10"/>
        <v>0</v>
      </c>
      <c r="P138" s="39">
        <f t="shared" si="11"/>
        <v>0</v>
      </c>
      <c r="S138" s="39">
        <f t="shared" si="12"/>
        <v>0</v>
      </c>
      <c r="T138" s="39">
        <f t="shared" si="13"/>
        <v>0</v>
      </c>
      <c r="U138" s="39">
        <f t="shared" si="14"/>
        <v>0</v>
      </c>
      <c r="Y138" s="4"/>
      <c r="Z138" s="4"/>
    </row>
    <row r="139" spans="1:26" s="39" customFormat="1" ht="58.5" customHeight="1">
      <c r="A139" s="4"/>
      <c r="B139" s="7">
        <v>118</v>
      </c>
      <c r="C139" s="8" t="s">
        <v>164</v>
      </c>
      <c r="D139" s="146" t="s">
        <v>532</v>
      </c>
      <c r="E139" s="7">
        <v>2</v>
      </c>
      <c r="F139" s="186" t="s">
        <v>169</v>
      </c>
      <c r="G139" s="187"/>
      <c r="H139" s="121"/>
      <c r="I139" s="117"/>
      <c r="J139" s="171"/>
      <c r="K139" s="117"/>
      <c r="L139" s="113"/>
      <c r="M139" s="177">
        <f t="shared" si="8"/>
        <v>0</v>
      </c>
      <c r="N139" s="39">
        <f t="shared" si="9"/>
        <v>0</v>
      </c>
      <c r="O139" s="39">
        <f t="shared" si="10"/>
        <v>0</v>
      </c>
      <c r="P139" s="39">
        <f t="shared" si="11"/>
        <v>0</v>
      </c>
      <c r="S139" s="39">
        <f t="shared" si="12"/>
        <v>0</v>
      </c>
      <c r="T139" s="39">
        <f t="shared" si="13"/>
        <v>0</v>
      </c>
      <c r="U139" s="39">
        <f t="shared" si="14"/>
        <v>0</v>
      </c>
      <c r="Y139" s="4"/>
      <c r="Z139" s="4"/>
    </row>
    <row r="140" spans="1:26" s="39" customFormat="1" ht="58.5" customHeight="1">
      <c r="A140" s="4"/>
      <c r="B140" s="7">
        <v>119</v>
      </c>
      <c r="C140" s="8" t="s">
        <v>164</v>
      </c>
      <c r="D140" s="146"/>
      <c r="E140" s="7">
        <v>3</v>
      </c>
      <c r="F140" s="186" t="s">
        <v>412</v>
      </c>
      <c r="G140" s="187"/>
      <c r="H140" s="121"/>
      <c r="I140" s="117"/>
      <c r="J140" s="171"/>
      <c r="K140" s="117"/>
      <c r="L140" s="113"/>
      <c r="M140" s="177">
        <f t="shared" si="8"/>
        <v>0</v>
      </c>
      <c r="N140" s="39">
        <f t="shared" si="9"/>
        <v>0</v>
      </c>
      <c r="O140" s="39">
        <f t="shared" si="10"/>
        <v>0</v>
      </c>
      <c r="P140" s="39">
        <f t="shared" si="11"/>
        <v>0</v>
      </c>
      <c r="S140" s="39">
        <f t="shared" si="12"/>
        <v>0</v>
      </c>
      <c r="T140" s="39">
        <f t="shared" si="13"/>
        <v>0</v>
      </c>
      <c r="U140" s="39">
        <f t="shared" si="14"/>
        <v>0</v>
      </c>
      <c r="Y140" s="4"/>
      <c r="Z140" s="4"/>
    </row>
    <row r="141" spans="1:26" s="39" customFormat="1" ht="58.5" customHeight="1">
      <c r="A141" s="4"/>
      <c r="B141" s="7">
        <v>120</v>
      </c>
      <c r="C141" s="8" t="s">
        <v>170</v>
      </c>
      <c r="D141" s="146"/>
      <c r="E141" s="7">
        <v>1</v>
      </c>
      <c r="F141" s="186" t="s">
        <v>171</v>
      </c>
      <c r="G141" s="187"/>
      <c r="H141" s="121"/>
      <c r="I141" s="117"/>
      <c r="J141" s="171"/>
      <c r="K141" s="117"/>
      <c r="L141" s="113"/>
      <c r="M141" s="177" t="str">
        <f t="shared" si="8"/>
        <v/>
      </c>
      <c r="N141" s="39">
        <f t="shared" si="9"/>
        <v>1</v>
      </c>
      <c r="O141" s="39">
        <f t="shared" si="10"/>
        <v>0</v>
      </c>
      <c r="P141" s="39">
        <f t="shared" si="11"/>
        <v>0</v>
      </c>
      <c r="S141" s="39">
        <f t="shared" si="12"/>
        <v>1</v>
      </c>
      <c r="T141" s="39">
        <f t="shared" si="13"/>
        <v>0</v>
      </c>
      <c r="U141" s="39">
        <f t="shared" si="14"/>
        <v>0</v>
      </c>
      <c r="Y141" s="4"/>
      <c r="Z141" s="4"/>
    </row>
    <row r="142" spans="1:26" s="39" customFormat="1" ht="58.5" customHeight="1">
      <c r="A142" s="4"/>
      <c r="B142" s="7">
        <v>121</v>
      </c>
      <c r="C142" s="8" t="s">
        <v>170</v>
      </c>
      <c r="D142" s="146"/>
      <c r="E142" s="7">
        <v>1</v>
      </c>
      <c r="F142" s="186" t="s">
        <v>110</v>
      </c>
      <c r="G142" s="187"/>
      <c r="H142" s="121"/>
      <c r="I142" s="117"/>
      <c r="J142" s="171"/>
      <c r="K142" s="117"/>
      <c r="L142" s="113"/>
      <c r="M142" s="177" t="str">
        <f t="shared" si="8"/>
        <v/>
      </c>
      <c r="N142" s="39">
        <f t="shared" si="9"/>
        <v>1</v>
      </c>
      <c r="O142" s="39">
        <f t="shared" si="10"/>
        <v>0</v>
      </c>
      <c r="P142" s="39">
        <f t="shared" si="11"/>
        <v>0</v>
      </c>
      <c r="S142" s="39">
        <f t="shared" si="12"/>
        <v>1</v>
      </c>
      <c r="T142" s="39">
        <f t="shared" si="13"/>
        <v>0</v>
      </c>
      <c r="U142" s="39">
        <f t="shared" si="14"/>
        <v>0</v>
      </c>
      <c r="Y142" s="4"/>
      <c r="Z142" s="4"/>
    </row>
    <row r="143" spans="1:26" s="39" customFormat="1" ht="58.5" customHeight="1">
      <c r="A143" s="4"/>
      <c r="B143" s="7">
        <v>122</v>
      </c>
      <c r="C143" s="8" t="s">
        <v>170</v>
      </c>
      <c r="D143" s="146"/>
      <c r="E143" s="7">
        <v>1</v>
      </c>
      <c r="F143" s="186" t="s">
        <v>111</v>
      </c>
      <c r="G143" s="187"/>
      <c r="H143" s="121"/>
      <c r="I143" s="117"/>
      <c r="J143" s="171"/>
      <c r="K143" s="117"/>
      <c r="L143" s="113"/>
      <c r="M143" s="177" t="str">
        <f t="shared" si="8"/>
        <v/>
      </c>
      <c r="N143" s="39">
        <f t="shared" si="9"/>
        <v>1</v>
      </c>
      <c r="O143" s="39">
        <f t="shared" si="10"/>
        <v>0</v>
      </c>
      <c r="P143" s="39">
        <f t="shared" si="11"/>
        <v>0</v>
      </c>
      <c r="S143" s="39">
        <f t="shared" si="12"/>
        <v>1</v>
      </c>
      <c r="T143" s="39">
        <f t="shared" si="13"/>
        <v>0</v>
      </c>
      <c r="U143" s="39">
        <f t="shared" si="14"/>
        <v>0</v>
      </c>
      <c r="Y143" s="4"/>
      <c r="Z143" s="4"/>
    </row>
    <row r="144" spans="1:26" s="39" customFormat="1" ht="58.5" customHeight="1">
      <c r="A144" s="4"/>
      <c r="B144" s="7">
        <v>123</v>
      </c>
      <c r="C144" s="8" t="s">
        <v>170</v>
      </c>
      <c r="D144" s="146"/>
      <c r="E144" s="7">
        <v>2</v>
      </c>
      <c r="F144" s="186" t="s">
        <v>172</v>
      </c>
      <c r="G144" s="187"/>
      <c r="H144" s="121"/>
      <c r="I144" s="117"/>
      <c r="J144" s="171"/>
      <c r="K144" s="117"/>
      <c r="L144" s="113"/>
      <c r="M144" s="177">
        <f t="shared" si="8"/>
        <v>0</v>
      </c>
      <c r="N144" s="39">
        <f t="shared" si="9"/>
        <v>0</v>
      </c>
      <c r="O144" s="39">
        <f t="shared" si="10"/>
        <v>0</v>
      </c>
      <c r="P144" s="39">
        <f t="shared" si="11"/>
        <v>0</v>
      </c>
      <c r="S144" s="39">
        <f t="shared" si="12"/>
        <v>0</v>
      </c>
      <c r="T144" s="39">
        <f t="shared" si="13"/>
        <v>0</v>
      </c>
      <c r="U144" s="39">
        <f t="shared" si="14"/>
        <v>0</v>
      </c>
      <c r="Y144" s="4"/>
      <c r="Z144" s="4"/>
    </row>
    <row r="145" spans="1:26" s="39" customFormat="1" ht="58.5" customHeight="1">
      <c r="A145" s="4"/>
      <c r="B145" s="7">
        <v>124</v>
      </c>
      <c r="C145" s="8" t="s">
        <v>170</v>
      </c>
      <c r="D145" s="146"/>
      <c r="E145" s="7">
        <v>3</v>
      </c>
      <c r="F145" s="186" t="s">
        <v>173</v>
      </c>
      <c r="G145" s="187"/>
      <c r="H145" s="121"/>
      <c r="I145" s="117"/>
      <c r="J145" s="171"/>
      <c r="K145" s="117"/>
      <c r="L145" s="113"/>
      <c r="M145" s="177">
        <f t="shared" si="8"/>
        <v>0</v>
      </c>
      <c r="N145" s="39">
        <f t="shared" si="9"/>
        <v>0</v>
      </c>
      <c r="O145" s="39">
        <f t="shared" si="10"/>
        <v>0</v>
      </c>
      <c r="P145" s="39">
        <f t="shared" si="11"/>
        <v>0</v>
      </c>
      <c r="S145" s="39">
        <f t="shared" si="12"/>
        <v>0</v>
      </c>
      <c r="T145" s="39">
        <f t="shared" si="13"/>
        <v>0</v>
      </c>
      <c r="U145" s="39">
        <f t="shared" si="14"/>
        <v>0</v>
      </c>
      <c r="Y145" s="4"/>
      <c r="Z145" s="4"/>
    </row>
    <row r="146" spans="1:26" s="39" customFormat="1" ht="58.5" customHeight="1">
      <c r="A146" s="4"/>
      <c r="B146" s="7">
        <v>125</v>
      </c>
      <c r="C146" s="8" t="s">
        <v>174</v>
      </c>
      <c r="D146" s="146"/>
      <c r="E146" s="7">
        <v>1</v>
      </c>
      <c r="F146" s="186" t="s">
        <v>177</v>
      </c>
      <c r="G146" s="187"/>
      <c r="H146" s="121"/>
      <c r="I146" s="117"/>
      <c r="J146" s="171"/>
      <c r="K146" s="117"/>
      <c r="L146" s="113"/>
      <c r="M146" s="177" t="str">
        <f t="shared" si="8"/>
        <v/>
      </c>
      <c r="N146" s="39">
        <f t="shared" si="9"/>
        <v>1</v>
      </c>
      <c r="O146" s="39">
        <f t="shared" si="10"/>
        <v>0</v>
      </c>
      <c r="P146" s="39">
        <f t="shared" si="11"/>
        <v>0</v>
      </c>
      <c r="S146" s="39">
        <f t="shared" si="12"/>
        <v>1</v>
      </c>
      <c r="T146" s="39">
        <f t="shared" si="13"/>
        <v>0</v>
      </c>
      <c r="U146" s="39">
        <f t="shared" si="14"/>
        <v>0</v>
      </c>
      <c r="Y146" s="4"/>
      <c r="Z146" s="4"/>
    </row>
    <row r="147" spans="1:26" s="39" customFormat="1" ht="58.5" customHeight="1">
      <c r="A147" s="4"/>
      <c r="B147" s="7">
        <v>126</v>
      </c>
      <c r="C147" s="8" t="s">
        <v>174</v>
      </c>
      <c r="D147" s="146"/>
      <c r="E147" s="7">
        <v>1</v>
      </c>
      <c r="F147" s="186" t="s">
        <v>178</v>
      </c>
      <c r="G147" s="187"/>
      <c r="H147" s="121"/>
      <c r="I147" s="117"/>
      <c r="J147" s="171"/>
      <c r="K147" s="117"/>
      <c r="L147" s="113"/>
      <c r="M147" s="177" t="str">
        <f t="shared" si="8"/>
        <v/>
      </c>
      <c r="N147" s="39">
        <f t="shared" si="9"/>
        <v>1</v>
      </c>
      <c r="O147" s="39">
        <f t="shared" si="10"/>
        <v>0</v>
      </c>
      <c r="P147" s="39">
        <f t="shared" si="11"/>
        <v>0</v>
      </c>
      <c r="S147" s="39">
        <f t="shared" si="12"/>
        <v>1</v>
      </c>
      <c r="T147" s="39">
        <f t="shared" si="13"/>
        <v>0</v>
      </c>
      <c r="U147" s="39">
        <f t="shared" si="14"/>
        <v>0</v>
      </c>
      <c r="Y147" s="4"/>
      <c r="Z147" s="4"/>
    </row>
    <row r="148" spans="1:26" s="39" customFormat="1" ht="58.5" customHeight="1">
      <c r="A148" s="4"/>
      <c r="B148" s="7">
        <v>127</v>
      </c>
      <c r="C148" s="8" t="s">
        <v>174</v>
      </c>
      <c r="D148" s="146"/>
      <c r="E148" s="7">
        <v>2</v>
      </c>
      <c r="F148" s="186" t="s">
        <v>179</v>
      </c>
      <c r="G148" s="187"/>
      <c r="H148" s="121"/>
      <c r="I148" s="117"/>
      <c r="J148" s="171"/>
      <c r="K148" s="117"/>
      <c r="L148" s="113"/>
      <c r="M148" s="177">
        <f t="shared" si="8"/>
        <v>0</v>
      </c>
      <c r="N148" s="39">
        <f t="shared" si="9"/>
        <v>0</v>
      </c>
      <c r="O148" s="39">
        <f t="shared" si="10"/>
        <v>0</v>
      </c>
      <c r="P148" s="39">
        <f t="shared" si="11"/>
        <v>0</v>
      </c>
      <c r="S148" s="39">
        <f t="shared" si="12"/>
        <v>0</v>
      </c>
      <c r="T148" s="39">
        <f t="shared" si="13"/>
        <v>0</v>
      </c>
      <c r="U148" s="39">
        <f t="shared" si="14"/>
        <v>0</v>
      </c>
      <c r="Y148" s="4"/>
      <c r="Z148" s="4"/>
    </row>
    <row r="149" spans="1:26" s="39" customFormat="1" ht="58.5" customHeight="1">
      <c r="A149" s="4"/>
      <c r="B149" s="7">
        <v>128</v>
      </c>
      <c r="C149" s="8" t="s">
        <v>174</v>
      </c>
      <c r="D149" s="146"/>
      <c r="E149" s="7">
        <v>2</v>
      </c>
      <c r="F149" s="186" t="s">
        <v>180</v>
      </c>
      <c r="G149" s="187"/>
      <c r="H149" s="121"/>
      <c r="I149" s="117"/>
      <c r="J149" s="171"/>
      <c r="K149" s="117"/>
      <c r="L149" s="113"/>
      <c r="M149" s="177">
        <f t="shared" si="8"/>
        <v>0</v>
      </c>
      <c r="N149" s="39">
        <f t="shared" si="9"/>
        <v>0</v>
      </c>
      <c r="O149" s="39">
        <f t="shared" si="10"/>
        <v>0</v>
      </c>
      <c r="P149" s="39">
        <f t="shared" si="11"/>
        <v>0</v>
      </c>
      <c r="S149" s="39">
        <f t="shared" si="12"/>
        <v>0</v>
      </c>
      <c r="T149" s="39">
        <f t="shared" si="13"/>
        <v>0</v>
      </c>
      <c r="U149" s="39">
        <f t="shared" si="14"/>
        <v>0</v>
      </c>
      <c r="Y149" s="4"/>
      <c r="Z149" s="4"/>
    </row>
    <row r="150" spans="1:26" s="39" customFormat="1" ht="123.4" customHeight="1">
      <c r="A150" s="4"/>
      <c r="B150" s="7">
        <v>129</v>
      </c>
      <c r="C150" s="8" t="s">
        <v>175</v>
      </c>
      <c r="D150" s="146"/>
      <c r="E150" s="7">
        <v>2</v>
      </c>
      <c r="F150" s="186" t="s">
        <v>181</v>
      </c>
      <c r="G150" s="187"/>
      <c r="H150" s="121"/>
      <c r="I150" s="117"/>
      <c r="J150" s="171"/>
      <c r="K150" s="117"/>
      <c r="L150" s="113"/>
      <c r="M150" s="177">
        <f t="shared" ref="M150:M213" si="19">IF(F$14-E150&lt;0,0,"")</f>
        <v>0</v>
      </c>
      <c r="N150" s="39">
        <f t="shared" ref="N150:N213" si="20">IF(M150=0,0,IF(H150="該当なし",0,IF(E150=0,P$18,IF(E150=1,P$17,IF(E150=2,P$16,P$15)))))</f>
        <v>0</v>
      </c>
      <c r="O150" s="39">
        <f t="shared" ref="O150:O213" si="21">IF(H150="Y",1,0)</f>
        <v>0</v>
      </c>
      <c r="P150" s="39">
        <f t="shared" si="11"/>
        <v>0</v>
      </c>
      <c r="S150" s="39">
        <f t="shared" si="12"/>
        <v>0</v>
      </c>
      <c r="T150" s="39">
        <f t="shared" si="13"/>
        <v>0</v>
      </c>
      <c r="U150" s="39">
        <f t="shared" si="14"/>
        <v>0</v>
      </c>
      <c r="Y150" s="4"/>
      <c r="Z150" s="4"/>
    </row>
    <row r="151" spans="1:26" s="39" customFormat="1" ht="72.75" customHeight="1">
      <c r="A151" s="4"/>
      <c r="B151" s="7">
        <v>130</v>
      </c>
      <c r="C151" s="8" t="s">
        <v>176</v>
      </c>
      <c r="D151" s="146"/>
      <c r="E151" s="7">
        <v>3</v>
      </c>
      <c r="F151" s="186" t="s">
        <v>182</v>
      </c>
      <c r="G151" s="187"/>
      <c r="H151" s="121"/>
      <c r="I151" s="117"/>
      <c r="J151" s="171"/>
      <c r="K151" s="117"/>
      <c r="L151" s="113"/>
      <c r="M151" s="177">
        <f t="shared" si="19"/>
        <v>0</v>
      </c>
      <c r="N151" s="39">
        <f t="shared" si="20"/>
        <v>0</v>
      </c>
      <c r="O151" s="39">
        <f t="shared" si="21"/>
        <v>0</v>
      </c>
      <c r="P151" s="39">
        <f t="shared" si="11"/>
        <v>0</v>
      </c>
      <c r="S151" s="39">
        <f t="shared" ref="S151:S214" si="22">IF(M151=0,0,IF(J151="該当なし",0,IF(E151=0,P$18,IF(E151=1,P$17,IF(E151=2,P$16,P$15)))))</f>
        <v>0</v>
      </c>
      <c r="T151" s="39">
        <f t="shared" si="13"/>
        <v>0</v>
      </c>
      <c r="U151" s="39">
        <f t="shared" si="14"/>
        <v>0</v>
      </c>
      <c r="Y151" s="4"/>
      <c r="Z151" s="4"/>
    </row>
    <row r="152" spans="1:26" s="39" customFormat="1" ht="67.150000000000006" customHeight="1">
      <c r="A152" s="4"/>
      <c r="B152" s="7">
        <v>131</v>
      </c>
      <c r="C152" s="8" t="s">
        <v>183</v>
      </c>
      <c r="D152" s="146"/>
      <c r="E152" s="7">
        <v>1</v>
      </c>
      <c r="F152" s="186" t="s">
        <v>187</v>
      </c>
      <c r="G152" s="187"/>
      <c r="H152" s="121"/>
      <c r="I152" s="117"/>
      <c r="J152" s="171"/>
      <c r="K152" s="117"/>
      <c r="L152" s="113"/>
      <c r="M152" s="177" t="str">
        <f t="shared" si="19"/>
        <v/>
      </c>
      <c r="N152" s="39">
        <f t="shared" si="20"/>
        <v>1</v>
      </c>
      <c r="O152" s="39">
        <f t="shared" si="21"/>
        <v>0</v>
      </c>
      <c r="P152" s="39">
        <f t="shared" si="11"/>
        <v>0</v>
      </c>
      <c r="S152" s="39">
        <f t="shared" si="22"/>
        <v>1</v>
      </c>
      <c r="T152" s="39">
        <f t="shared" si="13"/>
        <v>0</v>
      </c>
      <c r="U152" s="39">
        <f t="shared" si="14"/>
        <v>0</v>
      </c>
      <c r="Y152" s="4"/>
      <c r="Z152" s="4"/>
    </row>
    <row r="153" spans="1:26" s="39" customFormat="1" ht="58.5" customHeight="1">
      <c r="A153" s="4"/>
      <c r="B153" s="7">
        <v>132</v>
      </c>
      <c r="C153" s="8" t="s">
        <v>183</v>
      </c>
      <c r="D153" s="146"/>
      <c r="E153" s="7">
        <v>1</v>
      </c>
      <c r="F153" s="186" t="s">
        <v>103</v>
      </c>
      <c r="G153" s="187"/>
      <c r="H153" s="121"/>
      <c r="I153" s="117"/>
      <c r="J153" s="171"/>
      <c r="K153" s="117"/>
      <c r="L153" s="113"/>
      <c r="M153" s="177" t="str">
        <f t="shared" si="19"/>
        <v/>
      </c>
      <c r="N153" s="39">
        <f t="shared" si="20"/>
        <v>1</v>
      </c>
      <c r="O153" s="39">
        <f t="shared" si="21"/>
        <v>0</v>
      </c>
      <c r="P153" s="39">
        <f t="shared" si="11"/>
        <v>0</v>
      </c>
      <c r="S153" s="39">
        <f t="shared" si="22"/>
        <v>1</v>
      </c>
      <c r="T153" s="39">
        <f t="shared" ref="T153:T216" si="23">IF(J153="Y",1,0)</f>
        <v>0</v>
      </c>
      <c r="U153" s="39">
        <f t="shared" ref="U153:U216" si="24">S153*T153</f>
        <v>0</v>
      </c>
      <c r="Y153" s="4"/>
      <c r="Z153" s="4"/>
    </row>
    <row r="154" spans="1:26" s="39" customFormat="1" ht="58.5" customHeight="1">
      <c r="A154" s="4"/>
      <c r="B154" s="7">
        <v>133</v>
      </c>
      <c r="C154" s="8" t="s">
        <v>183</v>
      </c>
      <c r="D154" s="146"/>
      <c r="E154" s="7">
        <v>1</v>
      </c>
      <c r="F154" s="186" t="s">
        <v>188</v>
      </c>
      <c r="G154" s="187"/>
      <c r="H154" s="121"/>
      <c r="I154" s="117"/>
      <c r="J154" s="171"/>
      <c r="K154" s="117"/>
      <c r="L154" s="113"/>
      <c r="M154" s="177" t="str">
        <f t="shared" si="19"/>
        <v/>
      </c>
      <c r="N154" s="39">
        <f t="shared" si="20"/>
        <v>1</v>
      </c>
      <c r="O154" s="39">
        <f t="shared" si="21"/>
        <v>0</v>
      </c>
      <c r="P154" s="39">
        <f t="shared" ref="P154:P217" si="25">N154*O154</f>
        <v>0</v>
      </c>
      <c r="S154" s="39">
        <f t="shared" si="22"/>
        <v>1</v>
      </c>
      <c r="T154" s="39">
        <f t="shared" si="23"/>
        <v>0</v>
      </c>
      <c r="U154" s="39">
        <f t="shared" si="24"/>
        <v>0</v>
      </c>
      <c r="Y154" s="4"/>
      <c r="Z154" s="4"/>
    </row>
    <row r="155" spans="1:26" s="39" customFormat="1" ht="58.5" customHeight="1">
      <c r="A155" s="4"/>
      <c r="B155" s="7">
        <v>134</v>
      </c>
      <c r="C155" s="8" t="s">
        <v>183</v>
      </c>
      <c r="D155" s="146"/>
      <c r="E155" s="7">
        <v>1</v>
      </c>
      <c r="F155" s="186" t="s">
        <v>189</v>
      </c>
      <c r="G155" s="187"/>
      <c r="H155" s="121"/>
      <c r="I155" s="117"/>
      <c r="J155" s="171"/>
      <c r="K155" s="117"/>
      <c r="L155" s="113"/>
      <c r="M155" s="177" t="str">
        <f t="shared" si="19"/>
        <v/>
      </c>
      <c r="N155" s="39">
        <f t="shared" si="20"/>
        <v>1</v>
      </c>
      <c r="O155" s="39">
        <f t="shared" si="21"/>
        <v>0</v>
      </c>
      <c r="P155" s="39">
        <f t="shared" si="25"/>
        <v>0</v>
      </c>
      <c r="S155" s="39">
        <f t="shared" si="22"/>
        <v>1</v>
      </c>
      <c r="T155" s="39">
        <f t="shared" si="23"/>
        <v>0</v>
      </c>
      <c r="U155" s="39">
        <f t="shared" si="24"/>
        <v>0</v>
      </c>
      <c r="Y155" s="4"/>
      <c r="Z155" s="4"/>
    </row>
    <row r="156" spans="1:26" s="39" customFormat="1" ht="58.5" customHeight="1">
      <c r="A156" s="4"/>
      <c r="B156" s="7">
        <v>135</v>
      </c>
      <c r="C156" s="8" t="s">
        <v>183</v>
      </c>
      <c r="D156" s="146"/>
      <c r="E156" s="7">
        <v>1</v>
      </c>
      <c r="F156" s="186" t="s">
        <v>190</v>
      </c>
      <c r="G156" s="187"/>
      <c r="H156" s="121"/>
      <c r="I156" s="117"/>
      <c r="J156" s="171"/>
      <c r="K156" s="117"/>
      <c r="L156" s="113"/>
      <c r="M156" s="177" t="str">
        <f t="shared" si="19"/>
        <v/>
      </c>
      <c r="N156" s="39">
        <f t="shared" si="20"/>
        <v>1</v>
      </c>
      <c r="O156" s="39">
        <f t="shared" si="21"/>
        <v>0</v>
      </c>
      <c r="P156" s="39">
        <f t="shared" si="25"/>
        <v>0</v>
      </c>
      <c r="S156" s="39">
        <f t="shared" si="22"/>
        <v>1</v>
      </c>
      <c r="T156" s="39">
        <f t="shared" si="23"/>
        <v>0</v>
      </c>
      <c r="U156" s="39">
        <f t="shared" si="24"/>
        <v>0</v>
      </c>
      <c r="Y156" s="4"/>
      <c r="Z156" s="4"/>
    </row>
    <row r="157" spans="1:26" s="39" customFormat="1" ht="58.5" customHeight="1">
      <c r="A157" s="4"/>
      <c r="B157" s="7">
        <v>136</v>
      </c>
      <c r="C157" s="8" t="s">
        <v>183</v>
      </c>
      <c r="D157" s="146"/>
      <c r="E157" s="7">
        <v>1</v>
      </c>
      <c r="F157" s="186" t="s">
        <v>191</v>
      </c>
      <c r="G157" s="187"/>
      <c r="H157" s="121"/>
      <c r="I157" s="117"/>
      <c r="J157" s="171"/>
      <c r="K157" s="117"/>
      <c r="L157" s="113"/>
      <c r="M157" s="177" t="str">
        <f t="shared" si="19"/>
        <v/>
      </c>
      <c r="N157" s="39">
        <f t="shared" si="20"/>
        <v>1</v>
      </c>
      <c r="O157" s="39">
        <f t="shared" si="21"/>
        <v>0</v>
      </c>
      <c r="P157" s="39">
        <f t="shared" si="25"/>
        <v>0</v>
      </c>
      <c r="S157" s="39">
        <f t="shared" si="22"/>
        <v>1</v>
      </c>
      <c r="T157" s="39">
        <f t="shared" si="23"/>
        <v>0</v>
      </c>
      <c r="U157" s="39">
        <f t="shared" si="24"/>
        <v>0</v>
      </c>
      <c r="Y157" s="4"/>
      <c r="Z157" s="4"/>
    </row>
    <row r="158" spans="1:26" s="39" customFormat="1" ht="58.5" customHeight="1">
      <c r="A158" s="4"/>
      <c r="B158" s="7">
        <v>137</v>
      </c>
      <c r="C158" s="8" t="s">
        <v>183</v>
      </c>
      <c r="D158" s="146"/>
      <c r="E158" s="7">
        <v>2</v>
      </c>
      <c r="F158" s="186" t="s">
        <v>192</v>
      </c>
      <c r="G158" s="187"/>
      <c r="H158" s="121"/>
      <c r="I158" s="117"/>
      <c r="J158" s="171"/>
      <c r="K158" s="117"/>
      <c r="L158" s="113"/>
      <c r="M158" s="177">
        <f t="shared" si="19"/>
        <v>0</v>
      </c>
      <c r="N158" s="39">
        <f t="shared" si="20"/>
        <v>0</v>
      </c>
      <c r="O158" s="39">
        <f t="shared" si="21"/>
        <v>0</v>
      </c>
      <c r="P158" s="39">
        <f t="shared" si="25"/>
        <v>0</v>
      </c>
      <c r="S158" s="39">
        <f t="shared" si="22"/>
        <v>0</v>
      </c>
      <c r="T158" s="39">
        <f t="shared" si="23"/>
        <v>0</v>
      </c>
      <c r="U158" s="39">
        <f t="shared" si="24"/>
        <v>0</v>
      </c>
      <c r="Y158" s="4"/>
      <c r="Z158" s="4"/>
    </row>
    <row r="159" spans="1:26" s="39" customFormat="1" ht="58.5" customHeight="1">
      <c r="A159" s="4"/>
      <c r="B159" s="7">
        <v>138</v>
      </c>
      <c r="C159" s="8" t="s">
        <v>183</v>
      </c>
      <c r="D159" s="146"/>
      <c r="E159" s="7">
        <v>2</v>
      </c>
      <c r="F159" s="186" t="s">
        <v>193</v>
      </c>
      <c r="G159" s="187"/>
      <c r="H159" s="121"/>
      <c r="I159" s="117"/>
      <c r="J159" s="171"/>
      <c r="K159" s="117"/>
      <c r="L159" s="113"/>
      <c r="M159" s="177">
        <f t="shared" si="19"/>
        <v>0</v>
      </c>
      <c r="N159" s="39">
        <f t="shared" si="20"/>
        <v>0</v>
      </c>
      <c r="O159" s="39">
        <f t="shared" si="21"/>
        <v>0</v>
      </c>
      <c r="P159" s="39">
        <f t="shared" si="25"/>
        <v>0</v>
      </c>
      <c r="S159" s="39">
        <f t="shared" si="22"/>
        <v>0</v>
      </c>
      <c r="T159" s="39">
        <f t="shared" si="23"/>
        <v>0</v>
      </c>
      <c r="U159" s="39">
        <f t="shared" si="24"/>
        <v>0</v>
      </c>
      <c r="Y159" s="4"/>
      <c r="Z159" s="4"/>
    </row>
    <row r="160" spans="1:26" s="39" customFormat="1" ht="58.5" customHeight="1">
      <c r="A160" s="4"/>
      <c r="B160" s="7">
        <v>139</v>
      </c>
      <c r="C160" s="8" t="s">
        <v>183</v>
      </c>
      <c r="D160" s="146"/>
      <c r="E160" s="7">
        <v>2</v>
      </c>
      <c r="F160" s="186" t="s">
        <v>443</v>
      </c>
      <c r="G160" s="187"/>
      <c r="H160" s="121"/>
      <c r="I160" s="117"/>
      <c r="J160" s="171"/>
      <c r="K160" s="117"/>
      <c r="L160" s="113"/>
      <c r="M160" s="177">
        <f t="shared" si="19"/>
        <v>0</v>
      </c>
      <c r="N160" s="39">
        <f t="shared" si="20"/>
        <v>0</v>
      </c>
      <c r="O160" s="39">
        <f t="shared" si="21"/>
        <v>0</v>
      </c>
      <c r="P160" s="39">
        <f t="shared" si="25"/>
        <v>0</v>
      </c>
      <c r="S160" s="39">
        <f t="shared" si="22"/>
        <v>0</v>
      </c>
      <c r="T160" s="39">
        <f t="shared" si="23"/>
        <v>0</v>
      </c>
      <c r="U160" s="39">
        <f t="shared" si="24"/>
        <v>0</v>
      </c>
      <c r="Y160" s="4"/>
      <c r="Z160" s="4"/>
    </row>
    <row r="161" spans="1:26" s="39" customFormat="1" ht="58.5" customHeight="1">
      <c r="A161" s="4"/>
      <c r="B161" s="7">
        <v>140</v>
      </c>
      <c r="C161" s="8" t="s">
        <v>183</v>
      </c>
      <c r="D161" s="146"/>
      <c r="E161" s="7">
        <v>2</v>
      </c>
      <c r="F161" s="186" t="s">
        <v>194</v>
      </c>
      <c r="G161" s="187"/>
      <c r="H161" s="121"/>
      <c r="I161" s="117"/>
      <c r="J161" s="171"/>
      <c r="K161" s="117"/>
      <c r="L161" s="113"/>
      <c r="M161" s="177">
        <f t="shared" si="19"/>
        <v>0</v>
      </c>
      <c r="N161" s="39">
        <f t="shared" si="20"/>
        <v>0</v>
      </c>
      <c r="O161" s="39">
        <f t="shared" si="21"/>
        <v>0</v>
      </c>
      <c r="P161" s="39">
        <f t="shared" si="25"/>
        <v>0</v>
      </c>
      <c r="S161" s="39">
        <f t="shared" si="22"/>
        <v>0</v>
      </c>
      <c r="T161" s="39">
        <f t="shared" si="23"/>
        <v>0</v>
      </c>
      <c r="U161" s="39">
        <f t="shared" si="24"/>
        <v>0</v>
      </c>
      <c r="Y161" s="4"/>
      <c r="Z161" s="4"/>
    </row>
    <row r="162" spans="1:26" s="39" customFormat="1" ht="58.5" customHeight="1">
      <c r="A162" s="4"/>
      <c r="B162" s="7">
        <v>141</v>
      </c>
      <c r="C162" s="8" t="s">
        <v>183</v>
      </c>
      <c r="D162" s="146"/>
      <c r="E162" s="7">
        <v>3</v>
      </c>
      <c r="F162" s="186" t="s">
        <v>195</v>
      </c>
      <c r="G162" s="187"/>
      <c r="H162" s="121"/>
      <c r="I162" s="117"/>
      <c r="J162" s="171"/>
      <c r="K162" s="117"/>
      <c r="L162" s="113"/>
      <c r="M162" s="177">
        <f t="shared" si="19"/>
        <v>0</v>
      </c>
      <c r="N162" s="39">
        <f t="shared" si="20"/>
        <v>0</v>
      </c>
      <c r="O162" s="39">
        <f t="shared" si="21"/>
        <v>0</v>
      </c>
      <c r="P162" s="39">
        <f t="shared" si="25"/>
        <v>0</v>
      </c>
      <c r="S162" s="39">
        <f t="shared" si="22"/>
        <v>0</v>
      </c>
      <c r="T162" s="39">
        <f t="shared" si="23"/>
        <v>0</v>
      </c>
      <c r="U162" s="39">
        <f t="shared" si="24"/>
        <v>0</v>
      </c>
      <c r="Y162" s="4"/>
      <c r="Z162" s="4"/>
    </row>
    <row r="163" spans="1:26" s="39" customFormat="1" ht="73.5" customHeight="1">
      <c r="A163" s="4"/>
      <c r="B163" s="7">
        <v>142</v>
      </c>
      <c r="C163" s="8" t="s">
        <v>183</v>
      </c>
      <c r="D163" s="146"/>
      <c r="E163" s="7">
        <v>3</v>
      </c>
      <c r="F163" s="186" t="s">
        <v>196</v>
      </c>
      <c r="G163" s="187"/>
      <c r="H163" s="121"/>
      <c r="I163" s="117"/>
      <c r="J163" s="171"/>
      <c r="K163" s="117"/>
      <c r="L163" s="113"/>
      <c r="M163" s="177">
        <f t="shared" si="19"/>
        <v>0</v>
      </c>
      <c r="N163" s="39">
        <f t="shared" si="20"/>
        <v>0</v>
      </c>
      <c r="O163" s="39">
        <f t="shared" si="21"/>
        <v>0</v>
      </c>
      <c r="P163" s="39">
        <f t="shared" si="25"/>
        <v>0</v>
      </c>
      <c r="S163" s="39">
        <f t="shared" si="22"/>
        <v>0</v>
      </c>
      <c r="T163" s="39">
        <f t="shared" si="23"/>
        <v>0</v>
      </c>
      <c r="U163" s="39">
        <f t="shared" si="24"/>
        <v>0</v>
      </c>
      <c r="Y163" s="4"/>
      <c r="Z163" s="4"/>
    </row>
    <row r="164" spans="1:26" s="39" customFormat="1" ht="58.5" customHeight="1">
      <c r="A164" s="4"/>
      <c r="B164" s="7">
        <v>143</v>
      </c>
      <c r="C164" s="8" t="s">
        <v>183</v>
      </c>
      <c r="D164" s="146"/>
      <c r="E164" s="7">
        <v>3</v>
      </c>
      <c r="F164" s="186" t="s">
        <v>197</v>
      </c>
      <c r="G164" s="187"/>
      <c r="H164" s="121"/>
      <c r="I164" s="117"/>
      <c r="J164" s="171"/>
      <c r="K164" s="117"/>
      <c r="L164" s="113"/>
      <c r="M164" s="177">
        <f t="shared" si="19"/>
        <v>0</v>
      </c>
      <c r="N164" s="39">
        <f t="shared" si="20"/>
        <v>0</v>
      </c>
      <c r="O164" s="39">
        <f t="shared" si="21"/>
        <v>0</v>
      </c>
      <c r="P164" s="39">
        <f t="shared" si="25"/>
        <v>0</v>
      </c>
      <c r="S164" s="39">
        <f t="shared" si="22"/>
        <v>0</v>
      </c>
      <c r="T164" s="39">
        <f t="shared" si="23"/>
        <v>0</v>
      </c>
      <c r="U164" s="39">
        <f t="shared" si="24"/>
        <v>0</v>
      </c>
      <c r="Y164" s="4"/>
      <c r="Z164" s="4"/>
    </row>
    <row r="165" spans="1:26" s="39" customFormat="1" ht="58.5" customHeight="1">
      <c r="A165" s="4"/>
      <c r="B165" s="7">
        <v>144</v>
      </c>
      <c r="C165" s="8" t="s">
        <v>184</v>
      </c>
      <c r="D165" s="146"/>
      <c r="E165" s="7">
        <v>1</v>
      </c>
      <c r="F165" s="186" t="s">
        <v>444</v>
      </c>
      <c r="G165" s="187"/>
      <c r="H165" s="121"/>
      <c r="I165" s="117"/>
      <c r="J165" s="171"/>
      <c r="K165" s="117"/>
      <c r="L165" s="113"/>
      <c r="M165" s="177" t="str">
        <f t="shared" si="19"/>
        <v/>
      </c>
      <c r="N165" s="39">
        <f t="shared" si="20"/>
        <v>1</v>
      </c>
      <c r="O165" s="39">
        <f t="shared" si="21"/>
        <v>0</v>
      </c>
      <c r="P165" s="39">
        <f t="shared" si="25"/>
        <v>0</v>
      </c>
      <c r="S165" s="39">
        <f t="shared" si="22"/>
        <v>1</v>
      </c>
      <c r="T165" s="39">
        <f t="shared" si="23"/>
        <v>0</v>
      </c>
      <c r="U165" s="39">
        <f t="shared" si="24"/>
        <v>0</v>
      </c>
      <c r="Y165" s="4"/>
      <c r="Z165" s="4"/>
    </row>
    <row r="166" spans="1:26" s="39" customFormat="1" ht="58.5" customHeight="1">
      <c r="A166" s="4"/>
      <c r="B166" s="7">
        <v>145</v>
      </c>
      <c r="C166" s="8" t="s">
        <v>184</v>
      </c>
      <c r="D166" s="146"/>
      <c r="E166" s="7">
        <v>1</v>
      </c>
      <c r="F166" s="186" t="s">
        <v>198</v>
      </c>
      <c r="G166" s="187"/>
      <c r="H166" s="121"/>
      <c r="I166" s="117"/>
      <c r="J166" s="171"/>
      <c r="K166" s="117"/>
      <c r="L166" s="113"/>
      <c r="M166" s="177" t="str">
        <f t="shared" si="19"/>
        <v/>
      </c>
      <c r="N166" s="39">
        <f t="shared" si="20"/>
        <v>1</v>
      </c>
      <c r="O166" s="39">
        <f t="shared" si="21"/>
        <v>0</v>
      </c>
      <c r="P166" s="39">
        <f t="shared" si="25"/>
        <v>0</v>
      </c>
      <c r="S166" s="39">
        <f t="shared" si="22"/>
        <v>1</v>
      </c>
      <c r="T166" s="39">
        <f t="shared" si="23"/>
        <v>0</v>
      </c>
      <c r="U166" s="39">
        <f t="shared" si="24"/>
        <v>0</v>
      </c>
      <c r="Y166" s="4"/>
      <c r="Z166" s="4"/>
    </row>
    <row r="167" spans="1:26" s="39" customFormat="1" ht="58.5" customHeight="1">
      <c r="A167" s="4"/>
      <c r="B167" s="7">
        <v>146</v>
      </c>
      <c r="C167" s="8" t="s">
        <v>184</v>
      </c>
      <c r="D167" s="146"/>
      <c r="E167" s="7">
        <v>1</v>
      </c>
      <c r="F167" s="186" t="s">
        <v>199</v>
      </c>
      <c r="G167" s="187"/>
      <c r="H167" s="121"/>
      <c r="I167" s="117"/>
      <c r="J167" s="171"/>
      <c r="K167" s="117"/>
      <c r="L167" s="113"/>
      <c r="M167" s="177" t="str">
        <f t="shared" si="19"/>
        <v/>
      </c>
      <c r="N167" s="39">
        <f t="shared" si="20"/>
        <v>1</v>
      </c>
      <c r="O167" s="39">
        <f t="shared" si="21"/>
        <v>0</v>
      </c>
      <c r="P167" s="39">
        <f t="shared" si="25"/>
        <v>0</v>
      </c>
      <c r="S167" s="39">
        <f t="shared" si="22"/>
        <v>1</v>
      </c>
      <c r="T167" s="39">
        <f t="shared" si="23"/>
        <v>0</v>
      </c>
      <c r="U167" s="39">
        <f t="shared" si="24"/>
        <v>0</v>
      </c>
      <c r="Y167" s="4"/>
      <c r="Z167" s="4"/>
    </row>
    <row r="168" spans="1:26" s="39" customFormat="1" ht="58.5" customHeight="1">
      <c r="A168" s="4"/>
      <c r="B168" s="7">
        <v>147</v>
      </c>
      <c r="C168" s="8" t="s">
        <v>184</v>
      </c>
      <c r="D168" s="146"/>
      <c r="E168" s="7">
        <v>1</v>
      </c>
      <c r="F168" s="186" t="s">
        <v>200</v>
      </c>
      <c r="G168" s="187"/>
      <c r="H168" s="121"/>
      <c r="I168" s="117"/>
      <c r="J168" s="171"/>
      <c r="K168" s="117"/>
      <c r="L168" s="113"/>
      <c r="M168" s="177" t="str">
        <f t="shared" si="19"/>
        <v/>
      </c>
      <c r="N168" s="39">
        <f t="shared" si="20"/>
        <v>1</v>
      </c>
      <c r="O168" s="39">
        <f t="shared" si="21"/>
        <v>0</v>
      </c>
      <c r="P168" s="39">
        <f t="shared" si="25"/>
        <v>0</v>
      </c>
      <c r="S168" s="39">
        <f t="shared" si="22"/>
        <v>1</v>
      </c>
      <c r="T168" s="39">
        <f t="shared" si="23"/>
        <v>0</v>
      </c>
      <c r="U168" s="39">
        <f t="shared" si="24"/>
        <v>0</v>
      </c>
      <c r="Y168" s="4"/>
      <c r="Z168" s="4"/>
    </row>
    <row r="169" spans="1:26" s="39" customFormat="1" ht="76.5" customHeight="1">
      <c r="A169" s="4"/>
      <c r="B169" s="7">
        <v>148</v>
      </c>
      <c r="C169" s="8" t="s">
        <v>184</v>
      </c>
      <c r="D169" s="146"/>
      <c r="E169" s="7">
        <v>2</v>
      </c>
      <c r="F169" s="186" t="s">
        <v>201</v>
      </c>
      <c r="G169" s="187"/>
      <c r="H169" s="121"/>
      <c r="I169" s="117"/>
      <c r="J169" s="171"/>
      <c r="K169" s="117"/>
      <c r="L169" s="113"/>
      <c r="M169" s="177">
        <f t="shared" si="19"/>
        <v>0</v>
      </c>
      <c r="N169" s="39">
        <f t="shared" si="20"/>
        <v>0</v>
      </c>
      <c r="O169" s="39">
        <f t="shared" si="21"/>
        <v>0</v>
      </c>
      <c r="P169" s="39">
        <f t="shared" si="25"/>
        <v>0</v>
      </c>
      <c r="S169" s="39">
        <f t="shared" si="22"/>
        <v>0</v>
      </c>
      <c r="T169" s="39">
        <f t="shared" si="23"/>
        <v>0</v>
      </c>
      <c r="U169" s="39">
        <f t="shared" si="24"/>
        <v>0</v>
      </c>
      <c r="Y169" s="4"/>
      <c r="Z169" s="4"/>
    </row>
    <row r="170" spans="1:26" s="39" customFormat="1" ht="58.5" customHeight="1">
      <c r="A170" s="4"/>
      <c r="B170" s="7">
        <v>149</v>
      </c>
      <c r="C170" s="8" t="s">
        <v>184</v>
      </c>
      <c r="D170" s="146"/>
      <c r="E170" s="7">
        <v>2</v>
      </c>
      <c r="F170" s="186" t="s">
        <v>151</v>
      </c>
      <c r="G170" s="187"/>
      <c r="H170" s="121"/>
      <c r="I170" s="117"/>
      <c r="J170" s="171"/>
      <c r="K170" s="117"/>
      <c r="L170" s="113"/>
      <c r="M170" s="177">
        <f t="shared" si="19"/>
        <v>0</v>
      </c>
      <c r="N170" s="39">
        <f t="shared" si="20"/>
        <v>0</v>
      </c>
      <c r="O170" s="39">
        <f t="shared" si="21"/>
        <v>0</v>
      </c>
      <c r="P170" s="39">
        <f t="shared" si="25"/>
        <v>0</v>
      </c>
      <c r="S170" s="39">
        <f t="shared" si="22"/>
        <v>0</v>
      </c>
      <c r="T170" s="39">
        <f t="shared" si="23"/>
        <v>0</v>
      </c>
      <c r="U170" s="39">
        <f t="shared" si="24"/>
        <v>0</v>
      </c>
      <c r="Y170" s="4"/>
      <c r="Z170" s="4"/>
    </row>
    <row r="171" spans="1:26" s="39" customFormat="1" ht="58.5" customHeight="1">
      <c r="A171" s="4"/>
      <c r="B171" s="7">
        <v>150</v>
      </c>
      <c r="C171" s="8" t="s">
        <v>184</v>
      </c>
      <c r="D171" s="146"/>
      <c r="E171" s="7">
        <v>2</v>
      </c>
      <c r="F171" s="186" t="s">
        <v>548</v>
      </c>
      <c r="G171" s="187"/>
      <c r="H171" s="121"/>
      <c r="I171" s="117"/>
      <c r="J171" s="171"/>
      <c r="K171" s="117"/>
      <c r="L171" s="113"/>
      <c r="M171" s="177">
        <f t="shared" si="19"/>
        <v>0</v>
      </c>
      <c r="N171" s="39">
        <f t="shared" si="20"/>
        <v>0</v>
      </c>
      <c r="O171" s="39">
        <f t="shared" si="21"/>
        <v>0</v>
      </c>
      <c r="P171" s="39">
        <f t="shared" si="25"/>
        <v>0</v>
      </c>
      <c r="S171" s="39">
        <f t="shared" si="22"/>
        <v>0</v>
      </c>
      <c r="T171" s="39">
        <f t="shared" si="23"/>
        <v>0</v>
      </c>
      <c r="U171" s="39">
        <f t="shared" si="24"/>
        <v>0</v>
      </c>
      <c r="Y171" s="4"/>
      <c r="Z171" s="4"/>
    </row>
    <row r="172" spans="1:26" s="39" customFormat="1" ht="58.5" customHeight="1">
      <c r="A172" s="4"/>
      <c r="B172" s="7">
        <v>151</v>
      </c>
      <c r="C172" s="8" t="s">
        <v>184</v>
      </c>
      <c r="D172" s="146"/>
      <c r="E172" s="7">
        <v>2</v>
      </c>
      <c r="F172" s="186" t="s">
        <v>202</v>
      </c>
      <c r="G172" s="187"/>
      <c r="H172" s="121"/>
      <c r="I172" s="117"/>
      <c r="J172" s="171"/>
      <c r="K172" s="117"/>
      <c r="L172" s="113"/>
      <c r="M172" s="177">
        <f t="shared" si="19"/>
        <v>0</v>
      </c>
      <c r="N172" s="39">
        <f t="shared" si="20"/>
        <v>0</v>
      </c>
      <c r="O172" s="39">
        <f t="shared" si="21"/>
        <v>0</v>
      </c>
      <c r="P172" s="39">
        <f t="shared" si="25"/>
        <v>0</v>
      </c>
      <c r="S172" s="39">
        <f t="shared" si="22"/>
        <v>0</v>
      </c>
      <c r="T172" s="39">
        <f t="shared" si="23"/>
        <v>0</v>
      </c>
      <c r="U172" s="39">
        <f t="shared" si="24"/>
        <v>0</v>
      </c>
      <c r="Y172" s="4"/>
      <c r="Z172" s="4"/>
    </row>
    <row r="173" spans="1:26" s="39" customFormat="1" ht="74.650000000000006" customHeight="1">
      <c r="A173" s="4"/>
      <c r="B173" s="7">
        <v>152</v>
      </c>
      <c r="C173" s="8" t="s">
        <v>184</v>
      </c>
      <c r="D173" s="146"/>
      <c r="E173" s="7">
        <v>2</v>
      </c>
      <c r="F173" s="186" t="s">
        <v>203</v>
      </c>
      <c r="G173" s="187"/>
      <c r="H173" s="121"/>
      <c r="I173" s="117"/>
      <c r="J173" s="171"/>
      <c r="K173" s="117"/>
      <c r="L173" s="113"/>
      <c r="M173" s="177">
        <f t="shared" si="19"/>
        <v>0</v>
      </c>
      <c r="N173" s="39">
        <f t="shared" si="20"/>
        <v>0</v>
      </c>
      <c r="O173" s="39">
        <f t="shared" si="21"/>
        <v>0</v>
      </c>
      <c r="P173" s="39">
        <f t="shared" si="25"/>
        <v>0</v>
      </c>
      <c r="S173" s="39">
        <f t="shared" si="22"/>
        <v>0</v>
      </c>
      <c r="T173" s="39">
        <f t="shared" si="23"/>
        <v>0</v>
      </c>
      <c r="U173" s="39">
        <f t="shared" si="24"/>
        <v>0</v>
      </c>
      <c r="Y173" s="4"/>
      <c r="Z173" s="4"/>
    </row>
    <row r="174" spans="1:26" s="39" customFormat="1" ht="58.5" customHeight="1">
      <c r="A174" s="4"/>
      <c r="B174" s="7">
        <v>153</v>
      </c>
      <c r="C174" s="8" t="s">
        <v>184</v>
      </c>
      <c r="D174" s="146"/>
      <c r="E174" s="7">
        <v>2</v>
      </c>
      <c r="F174" s="186" t="s">
        <v>204</v>
      </c>
      <c r="G174" s="187"/>
      <c r="H174" s="121"/>
      <c r="I174" s="117"/>
      <c r="J174" s="171"/>
      <c r="K174" s="117"/>
      <c r="L174" s="113"/>
      <c r="M174" s="177">
        <f t="shared" si="19"/>
        <v>0</v>
      </c>
      <c r="N174" s="39">
        <f t="shared" si="20"/>
        <v>0</v>
      </c>
      <c r="O174" s="39">
        <f t="shared" si="21"/>
        <v>0</v>
      </c>
      <c r="P174" s="39">
        <f t="shared" si="25"/>
        <v>0</v>
      </c>
      <c r="S174" s="39">
        <f t="shared" si="22"/>
        <v>0</v>
      </c>
      <c r="T174" s="39">
        <f t="shared" si="23"/>
        <v>0</v>
      </c>
      <c r="U174" s="39">
        <f t="shared" si="24"/>
        <v>0</v>
      </c>
      <c r="Y174" s="4"/>
      <c r="Z174" s="4"/>
    </row>
    <row r="175" spans="1:26" s="39" customFormat="1" ht="66" customHeight="1">
      <c r="A175" s="4"/>
      <c r="B175" s="7">
        <v>154</v>
      </c>
      <c r="C175" s="8" t="s">
        <v>184</v>
      </c>
      <c r="D175" s="146"/>
      <c r="E175" s="7">
        <v>2</v>
      </c>
      <c r="F175" s="186" t="s">
        <v>205</v>
      </c>
      <c r="G175" s="187"/>
      <c r="H175" s="121"/>
      <c r="I175" s="117"/>
      <c r="J175" s="171"/>
      <c r="K175" s="117"/>
      <c r="L175" s="113"/>
      <c r="M175" s="177">
        <f t="shared" si="19"/>
        <v>0</v>
      </c>
      <c r="N175" s="39">
        <f t="shared" si="20"/>
        <v>0</v>
      </c>
      <c r="O175" s="39">
        <f t="shared" si="21"/>
        <v>0</v>
      </c>
      <c r="P175" s="39">
        <f t="shared" si="25"/>
        <v>0</v>
      </c>
      <c r="S175" s="39">
        <f t="shared" si="22"/>
        <v>0</v>
      </c>
      <c r="T175" s="39">
        <f t="shared" si="23"/>
        <v>0</v>
      </c>
      <c r="U175" s="39">
        <f t="shared" si="24"/>
        <v>0</v>
      </c>
      <c r="Y175" s="4"/>
      <c r="Z175" s="4"/>
    </row>
    <row r="176" spans="1:26" s="39" customFormat="1" ht="58.5" customHeight="1">
      <c r="A176" s="4"/>
      <c r="B176" s="7">
        <v>155</v>
      </c>
      <c r="C176" s="8" t="s">
        <v>184</v>
      </c>
      <c r="D176" s="146"/>
      <c r="E176" s="7">
        <v>2</v>
      </c>
      <c r="F176" s="186" t="s">
        <v>206</v>
      </c>
      <c r="G176" s="187"/>
      <c r="H176" s="121"/>
      <c r="I176" s="117"/>
      <c r="J176" s="171"/>
      <c r="K176" s="117"/>
      <c r="L176" s="113"/>
      <c r="M176" s="177">
        <f t="shared" si="19"/>
        <v>0</v>
      </c>
      <c r="N176" s="39">
        <f t="shared" si="20"/>
        <v>0</v>
      </c>
      <c r="O176" s="39">
        <f t="shared" si="21"/>
        <v>0</v>
      </c>
      <c r="P176" s="39">
        <f t="shared" si="25"/>
        <v>0</v>
      </c>
      <c r="S176" s="39">
        <f t="shared" si="22"/>
        <v>0</v>
      </c>
      <c r="T176" s="39">
        <f t="shared" si="23"/>
        <v>0</v>
      </c>
      <c r="U176" s="39">
        <f t="shared" si="24"/>
        <v>0</v>
      </c>
      <c r="Y176" s="4"/>
      <c r="Z176" s="4"/>
    </row>
    <row r="177" spans="1:26" s="39" customFormat="1" ht="58.5" customHeight="1">
      <c r="A177" s="4"/>
      <c r="B177" s="7">
        <v>156</v>
      </c>
      <c r="C177" s="8" t="s">
        <v>184</v>
      </c>
      <c r="D177" s="146"/>
      <c r="E177" s="7">
        <v>2</v>
      </c>
      <c r="F177" s="186" t="s">
        <v>207</v>
      </c>
      <c r="G177" s="187"/>
      <c r="H177" s="121"/>
      <c r="I177" s="117"/>
      <c r="J177" s="171"/>
      <c r="K177" s="117"/>
      <c r="L177" s="113"/>
      <c r="M177" s="177">
        <f t="shared" si="19"/>
        <v>0</v>
      </c>
      <c r="N177" s="39">
        <f t="shared" si="20"/>
        <v>0</v>
      </c>
      <c r="O177" s="39">
        <f t="shared" si="21"/>
        <v>0</v>
      </c>
      <c r="P177" s="39">
        <f t="shared" si="25"/>
        <v>0</v>
      </c>
      <c r="S177" s="39">
        <f t="shared" si="22"/>
        <v>0</v>
      </c>
      <c r="T177" s="39">
        <f t="shared" si="23"/>
        <v>0</v>
      </c>
      <c r="U177" s="39">
        <f t="shared" si="24"/>
        <v>0</v>
      </c>
      <c r="Y177" s="4"/>
      <c r="Z177" s="4"/>
    </row>
    <row r="178" spans="1:26" s="39" customFormat="1" ht="58.5" customHeight="1">
      <c r="A178" s="4"/>
      <c r="B178" s="7">
        <v>157</v>
      </c>
      <c r="C178" s="8" t="s">
        <v>184</v>
      </c>
      <c r="D178" s="146"/>
      <c r="E178" s="7">
        <v>3</v>
      </c>
      <c r="F178" s="186" t="s">
        <v>208</v>
      </c>
      <c r="G178" s="187"/>
      <c r="H178" s="121"/>
      <c r="I178" s="117"/>
      <c r="J178" s="171"/>
      <c r="K178" s="117"/>
      <c r="L178" s="113"/>
      <c r="M178" s="177">
        <f t="shared" si="19"/>
        <v>0</v>
      </c>
      <c r="N178" s="39">
        <f t="shared" si="20"/>
        <v>0</v>
      </c>
      <c r="O178" s="39">
        <f t="shared" si="21"/>
        <v>0</v>
      </c>
      <c r="P178" s="39">
        <f t="shared" si="25"/>
        <v>0</v>
      </c>
      <c r="S178" s="39">
        <f t="shared" si="22"/>
        <v>0</v>
      </c>
      <c r="T178" s="39">
        <f t="shared" si="23"/>
        <v>0</v>
      </c>
      <c r="U178" s="39">
        <f t="shared" si="24"/>
        <v>0</v>
      </c>
      <c r="Y178" s="4"/>
      <c r="Z178" s="4"/>
    </row>
    <row r="179" spans="1:26" s="39" customFormat="1" ht="63.4" customHeight="1">
      <c r="A179" s="4"/>
      <c r="B179" s="7">
        <v>158</v>
      </c>
      <c r="C179" s="8" t="s">
        <v>184</v>
      </c>
      <c r="D179" s="146"/>
      <c r="E179" s="7">
        <v>3</v>
      </c>
      <c r="F179" s="186" t="s">
        <v>209</v>
      </c>
      <c r="G179" s="187"/>
      <c r="H179" s="121"/>
      <c r="I179" s="117"/>
      <c r="J179" s="171"/>
      <c r="K179" s="117"/>
      <c r="L179" s="113"/>
      <c r="M179" s="177">
        <f t="shared" si="19"/>
        <v>0</v>
      </c>
      <c r="N179" s="39">
        <f t="shared" si="20"/>
        <v>0</v>
      </c>
      <c r="O179" s="39">
        <f t="shared" si="21"/>
        <v>0</v>
      </c>
      <c r="P179" s="39">
        <f t="shared" si="25"/>
        <v>0</v>
      </c>
      <c r="S179" s="39">
        <f t="shared" si="22"/>
        <v>0</v>
      </c>
      <c r="T179" s="39">
        <f t="shared" si="23"/>
        <v>0</v>
      </c>
      <c r="U179" s="39">
        <f t="shared" si="24"/>
        <v>0</v>
      </c>
      <c r="Y179" s="4"/>
      <c r="Z179" s="4"/>
    </row>
    <row r="180" spans="1:26" s="39" customFormat="1" ht="58.5" customHeight="1">
      <c r="A180" s="4"/>
      <c r="B180" s="7">
        <v>159</v>
      </c>
      <c r="C180" s="8" t="s">
        <v>184</v>
      </c>
      <c r="D180" s="146"/>
      <c r="E180" s="7">
        <v>3</v>
      </c>
      <c r="F180" s="186" t="s">
        <v>210</v>
      </c>
      <c r="G180" s="187"/>
      <c r="H180" s="121"/>
      <c r="I180" s="117"/>
      <c r="J180" s="171"/>
      <c r="K180" s="117"/>
      <c r="L180" s="113"/>
      <c r="M180" s="177">
        <f t="shared" si="19"/>
        <v>0</v>
      </c>
      <c r="N180" s="39">
        <f t="shared" si="20"/>
        <v>0</v>
      </c>
      <c r="O180" s="39">
        <f t="shared" si="21"/>
        <v>0</v>
      </c>
      <c r="P180" s="39">
        <f t="shared" si="25"/>
        <v>0</v>
      </c>
      <c r="S180" s="39">
        <f t="shared" si="22"/>
        <v>0</v>
      </c>
      <c r="T180" s="39">
        <f t="shared" si="23"/>
        <v>0</v>
      </c>
      <c r="U180" s="39">
        <f t="shared" si="24"/>
        <v>0</v>
      </c>
      <c r="Y180" s="4"/>
      <c r="Z180" s="4"/>
    </row>
    <row r="181" spans="1:26" s="39" customFormat="1" ht="98.65" customHeight="1">
      <c r="A181" s="4"/>
      <c r="B181" s="7">
        <v>160</v>
      </c>
      <c r="C181" s="8" t="s">
        <v>184</v>
      </c>
      <c r="D181" s="146"/>
      <c r="E181" s="7">
        <v>3</v>
      </c>
      <c r="F181" s="186" t="s">
        <v>562</v>
      </c>
      <c r="G181" s="187"/>
      <c r="H181" s="121"/>
      <c r="I181" s="117"/>
      <c r="J181" s="171"/>
      <c r="K181" s="117"/>
      <c r="L181" s="113"/>
      <c r="M181" s="177">
        <f t="shared" si="19"/>
        <v>0</v>
      </c>
      <c r="N181" s="39">
        <f t="shared" si="20"/>
        <v>0</v>
      </c>
      <c r="O181" s="39">
        <f t="shared" si="21"/>
        <v>0</v>
      </c>
      <c r="P181" s="39">
        <f t="shared" si="25"/>
        <v>0</v>
      </c>
      <c r="S181" s="39">
        <f t="shared" si="22"/>
        <v>0</v>
      </c>
      <c r="T181" s="39">
        <f t="shared" si="23"/>
        <v>0</v>
      </c>
      <c r="U181" s="39">
        <f t="shared" si="24"/>
        <v>0</v>
      </c>
      <c r="Y181" s="4"/>
      <c r="Z181" s="4"/>
    </row>
    <row r="182" spans="1:26" s="39" customFormat="1" ht="58.5" customHeight="1">
      <c r="A182" s="4"/>
      <c r="B182" s="7">
        <v>161</v>
      </c>
      <c r="C182" s="8" t="s">
        <v>184</v>
      </c>
      <c r="D182" s="146"/>
      <c r="E182" s="7">
        <v>3</v>
      </c>
      <c r="F182" s="186" t="s">
        <v>227</v>
      </c>
      <c r="G182" s="187"/>
      <c r="H182" s="121"/>
      <c r="I182" s="117"/>
      <c r="J182" s="171"/>
      <c r="K182" s="117"/>
      <c r="L182" s="113"/>
      <c r="M182" s="177">
        <f t="shared" si="19"/>
        <v>0</v>
      </c>
      <c r="N182" s="39">
        <f t="shared" si="20"/>
        <v>0</v>
      </c>
      <c r="O182" s="39">
        <f t="shared" si="21"/>
        <v>0</v>
      </c>
      <c r="P182" s="39">
        <f t="shared" si="25"/>
        <v>0</v>
      </c>
      <c r="S182" s="39">
        <f t="shared" si="22"/>
        <v>0</v>
      </c>
      <c r="T182" s="39">
        <f t="shared" si="23"/>
        <v>0</v>
      </c>
      <c r="U182" s="39">
        <f t="shared" si="24"/>
        <v>0</v>
      </c>
      <c r="Y182" s="4"/>
      <c r="Z182" s="4"/>
    </row>
    <row r="183" spans="1:26" s="39" customFormat="1" ht="115.5" customHeight="1">
      <c r="A183" s="4"/>
      <c r="B183" s="7">
        <v>162</v>
      </c>
      <c r="C183" s="8" t="s">
        <v>184</v>
      </c>
      <c r="D183" s="146"/>
      <c r="E183" s="7">
        <v>3</v>
      </c>
      <c r="F183" s="186" t="s">
        <v>550</v>
      </c>
      <c r="G183" s="187"/>
      <c r="H183" s="121"/>
      <c r="I183" s="117"/>
      <c r="J183" s="171"/>
      <c r="K183" s="117"/>
      <c r="L183" s="113"/>
      <c r="M183" s="177">
        <f t="shared" si="19"/>
        <v>0</v>
      </c>
      <c r="N183" s="39">
        <f t="shared" si="20"/>
        <v>0</v>
      </c>
      <c r="O183" s="39">
        <f t="shared" si="21"/>
        <v>0</v>
      </c>
      <c r="P183" s="39">
        <f t="shared" si="25"/>
        <v>0</v>
      </c>
      <c r="S183" s="39">
        <f t="shared" si="22"/>
        <v>0</v>
      </c>
      <c r="T183" s="39">
        <f t="shared" si="23"/>
        <v>0</v>
      </c>
      <c r="U183" s="39">
        <f t="shared" si="24"/>
        <v>0</v>
      </c>
      <c r="Y183" s="4"/>
      <c r="Z183" s="4"/>
    </row>
    <row r="184" spans="1:26" s="39" customFormat="1" ht="58.5" customHeight="1">
      <c r="A184" s="4"/>
      <c r="B184" s="7">
        <v>163</v>
      </c>
      <c r="C184" s="8" t="s">
        <v>184</v>
      </c>
      <c r="D184" s="146"/>
      <c r="E184" s="7">
        <v>3</v>
      </c>
      <c r="F184" s="186" t="s">
        <v>211</v>
      </c>
      <c r="G184" s="187"/>
      <c r="H184" s="121"/>
      <c r="I184" s="117"/>
      <c r="J184" s="171"/>
      <c r="K184" s="117"/>
      <c r="L184" s="113"/>
      <c r="M184" s="177">
        <f t="shared" si="19"/>
        <v>0</v>
      </c>
      <c r="N184" s="39">
        <f t="shared" si="20"/>
        <v>0</v>
      </c>
      <c r="O184" s="39">
        <f t="shared" si="21"/>
        <v>0</v>
      </c>
      <c r="P184" s="39">
        <f t="shared" si="25"/>
        <v>0</v>
      </c>
      <c r="S184" s="39">
        <f t="shared" si="22"/>
        <v>0</v>
      </c>
      <c r="T184" s="39">
        <f t="shared" si="23"/>
        <v>0</v>
      </c>
      <c r="U184" s="39">
        <f t="shared" si="24"/>
        <v>0</v>
      </c>
      <c r="Y184" s="4"/>
      <c r="Z184" s="4"/>
    </row>
    <row r="185" spans="1:26" s="39" customFormat="1" ht="58.5" customHeight="1">
      <c r="A185" s="4"/>
      <c r="B185" s="7">
        <v>164</v>
      </c>
      <c r="C185" s="8" t="s">
        <v>185</v>
      </c>
      <c r="D185" s="146" t="s">
        <v>532</v>
      </c>
      <c r="E185" s="7">
        <v>1</v>
      </c>
      <c r="F185" s="186" t="s">
        <v>212</v>
      </c>
      <c r="G185" s="187"/>
      <c r="H185" s="121"/>
      <c r="I185" s="117"/>
      <c r="J185" s="171"/>
      <c r="K185" s="117"/>
      <c r="L185" s="113"/>
      <c r="M185" s="177" t="str">
        <f t="shared" si="19"/>
        <v/>
      </c>
      <c r="N185" s="39">
        <f t="shared" si="20"/>
        <v>1</v>
      </c>
      <c r="O185" s="39">
        <f t="shared" si="21"/>
        <v>0</v>
      </c>
      <c r="P185" s="39">
        <f t="shared" si="25"/>
        <v>0</v>
      </c>
      <c r="S185" s="39">
        <f t="shared" si="22"/>
        <v>1</v>
      </c>
      <c r="T185" s="39">
        <f t="shared" si="23"/>
        <v>0</v>
      </c>
      <c r="U185" s="39">
        <f t="shared" si="24"/>
        <v>0</v>
      </c>
      <c r="Y185" s="4"/>
      <c r="Z185" s="4"/>
    </row>
    <row r="186" spans="1:26" s="39" customFormat="1" ht="58.5" customHeight="1">
      <c r="A186" s="4"/>
      <c r="B186" s="7">
        <v>165</v>
      </c>
      <c r="C186" s="8" t="s">
        <v>185</v>
      </c>
      <c r="D186" s="146"/>
      <c r="E186" s="7">
        <v>1</v>
      </c>
      <c r="F186" s="186" t="s">
        <v>213</v>
      </c>
      <c r="G186" s="187"/>
      <c r="H186" s="121"/>
      <c r="I186" s="117"/>
      <c r="J186" s="171"/>
      <c r="K186" s="117"/>
      <c r="L186" s="113"/>
      <c r="M186" s="177" t="str">
        <f t="shared" si="19"/>
        <v/>
      </c>
      <c r="N186" s="39">
        <f t="shared" si="20"/>
        <v>1</v>
      </c>
      <c r="O186" s="39">
        <f t="shared" si="21"/>
        <v>0</v>
      </c>
      <c r="P186" s="39">
        <f t="shared" si="25"/>
        <v>0</v>
      </c>
      <c r="S186" s="39">
        <f t="shared" si="22"/>
        <v>1</v>
      </c>
      <c r="T186" s="39">
        <f t="shared" si="23"/>
        <v>0</v>
      </c>
      <c r="U186" s="39">
        <f t="shared" si="24"/>
        <v>0</v>
      </c>
      <c r="Y186" s="4"/>
      <c r="Z186" s="4"/>
    </row>
    <row r="187" spans="1:26" s="39" customFormat="1" ht="58.5" customHeight="1">
      <c r="A187" s="4"/>
      <c r="B187" s="7">
        <v>166</v>
      </c>
      <c r="C187" s="8" t="s">
        <v>185</v>
      </c>
      <c r="D187" s="146"/>
      <c r="E187" s="7">
        <v>2</v>
      </c>
      <c r="F187" s="186" t="s">
        <v>214</v>
      </c>
      <c r="G187" s="187"/>
      <c r="H187" s="121"/>
      <c r="I187" s="117"/>
      <c r="J187" s="171"/>
      <c r="K187" s="117"/>
      <c r="L187" s="113"/>
      <c r="M187" s="177">
        <f t="shared" si="19"/>
        <v>0</v>
      </c>
      <c r="N187" s="39">
        <f t="shared" si="20"/>
        <v>0</v>
      </c>
      <c r="O187" s="39">
        <f t="shared" si="21"/>
        <v>0</v>
      </c>
      <c r="P187" s="39">
        <f t="shared" si="25"/>
        <v>0</v>
      </c>
      <c r="S187" s="39">
        <f t="shared" si="22"/>
        <v>0</v>
      </c>
      <c r="T187" s="39">
        <f t="shared" si="23"/>
        <v>0</v>
      </c>
      <c r="U187" s="39">
        <f t="shared" si="24"/>
        <v>0</v>
      </c>
      <c r="Y187" s="4"/>
      <c r="Z187" s="4"/>
    </row>
    <row r="188" spans="1:26" s="39" customFormat="1" ht="58.5" customHeight="1">
      <c r="A188" s="4"/>
      <c r="B188" s="7">
        <v>167</v>
      </c>
      <c r="C188" s="8" t="s">
        <v>185</v>
      </c>
      <c r="D188" s="146"/>
      <c r="E188" s="7">
        <v>3</v>
      </c>
      <c r="F188" s="186" t="s">
        <v>215</v>
      </c>
      <c r="G188" s="187"/>
      <c r="H188" s="121"/>
      <c r="I188" s="117"/>
      <c r="J188" s="171"/>
      <c r="K188" s="117"/>
      <c r="L188" s="113"/>
      <c r="M188" s="177">
        <f t="shared" si="19"/>
        <v>0</v>
      </c>
      <c r="N188" s="39">
        <f t="shared" si="20"/>
        <v>0</v>
      </c>
      <c r="O188" s="39">
        <f t="shared" si="21"/>
        <v>0</v>
      </c>
      <c r="P188" s="39">
        <f t="shared" si="25"/>
        <v>0</v>
      </c>
      <c r="S188" s="39">
        <f t="shared" si="22"/>
        <v>0</v>
      </c>
      <c r="T188" s="39">
        <f t="shared" si="23"/>
        <v>0</v>
      </c>
      <c r="U188" s="39">
        <f t="shared" si="24"/>
        <v>0</v>
      </c>
      <c r="Y188" s="4"/>
      <c r="Z188" s="4"/>
    </row>
    <row r="189" spans="1:26" s="39" customFormat="1" ht="58.5" customHeight="1">
      <c r="A189" s="4"/>
      <c r="B189" s="7">
        <v>168</v>
      </c>
      <c r="C189" s="8" t="s">
        <v>185</v>
      </c>
      <c r="D189" s="146"/>
      <c r="E189" s="7">
        <v>3</v>
      </c>
      <c r="F189" s="186" t="s">
        <v>216</v>
      </c>
      <c r="G189" s="187"/>
      <c r="H189" s="121"/>
      <c r="I189" s="117"/>
      <c r="J189" s="171"/>
      <c r="K189" s="117"/>
      <c r="L189" s="113"/>
      <c r="M189" s="177">
        <f t="shared" si="19"/>
        <v>0</v>
      </c>
      <c r="N189" s="39">
        <f t="shared" si="20"/>
        <v>0</v>
      </c>
      <c r="O189" s="39">
        <f t="shared" si="21"/>
        <v>0</v>
      </c>
      <c r="P189" s="39">
        <f t="shared" si="25"/>
        <v>0</v>
      </c>
      <c r="S189" s="39">
        <f t="shared" si="22"/>
        <v>0</v>
      </c>
      <c r="T189" s="39">
        <f t="shared" si="23"/>
        <v>0</v>
      </c>
      <c r="U189" s="39">
        <f t="shared" si="24"/>
        <v>0</v>
      </c>
      <c r="Y189" s="4"/>
      <c r="Z189" s="4"/>
    </row>
    <row r="190" spans="1:26" s="39" customFormat="1" ht="87" customHeight="1">
      <c r="A190" s="4"/>
      <c r="B190" s="7">
        <v>169</v>
      </c>
      <c r="C190" s="8" t="s">
        <v>185</v>
      </c>
      <c r="D190" s="146"/>
      <c r="E190" s="7">
        <v>3</v>
      </c>
      <c r="F190" s="186" t="s">
        <v>217</v>
      </c>
      <c r="G190" s="187"/>
      <c r="H190" s="121"/>
      <c r="I190" s="117"/>
      <c r="J190" s="171"/>
      <c r="K190" s="117"/>
      <c r="L190" s="113"/>
      <c r="M190" s="177">
        <f t="shared" si="19"/>
        <v>0</v>
      </c>
      <c r="N190" s="39">
        <f t="shared" si="20"/>
        <v>0</v>
      </c>
      <c r="O190" s="39">
        <f t="shared" si="21"/>
        <v>0</v>
      </c>
      <c r="P190" s="39">
        <f t="shared" si="25"/>
        <v>0</v>
      </c>
      <c r="S190" s="39">
        <f t="shared" si="22"/>
        <v>0</v>
      </c>
      <c r="T190" s="39">
        <f t="shared" si="23"/>
        <v>0</v>
      </c>
      <c r="U190" s="39">
        <f t="shared" si="24"/>
        <v>0</v>
      </c>
      <c r="Y190" s="4"/>
      <c r="Z190" s="4"/>
    </row>
    <row r="191" spans="1:26" s="39" customFormat="1" ht="58.5" customHeight="1">
      <c r="A191" s="4"/>
      <c r="B191" s="7">
        <v>170</v>
      </c>
      <c r="C191" s="8" t="s">
        <v>185</v>
      </c>
      <c r="D191" s="146"/>
      <c r="E191" s="7">
        <v>3</v>
      </c>
      <c r="F191" s="186" t="s">
        <v>218</v>
      </c>
      <c r="G191" s="187"/>
      <c r="H191" s="121"/>
      <c r="I191" s="117"/>
      <c r="J191" s="171"/>
      <c r="K191" s="117"/>
      <c r="L191" s="113"/>
      <c r="M191" s="177">
        <f t="shared" si="19"/>
        <v>0</v>
      </c>
      <c r="N191" s="39">
        <f t="shared" si="20"/>
        <v>0</v>
      </c>
      <c r="O191" s="39">
        <f t="shared" si="21"/>
        <v>0</v>
      </c>
      <c r="P191" s="39">
        <f t="shared" si="25"/>
        <v>0</v>
      </c>
      <c r="S191" s="39">
        <f t="shared" si="22"/>
        <v>0</v>
      </c>
      <c r="T191" s="39">
        <f t="shared" si="23"/>
        <v>0</v>
      </c>
      <c r="U191" s="39">
        <f t="shared" si="24"/>
        <v>0</v>
      </c>
      <c r="Y191" s="4"/>
      <c r="Z191" s="4"/>
    </row>
    <row r="192" spans="1:26" s="39" customFormat="1" ht="58.5" customHeight="1">
      <c r="A192" s="4"/>
      <c r="B192" s="7">
        <v>171</v>
      </c>
      <c r="C192" s="8" t="s">
        <v>186</v>
      </c>
      <c r="D192" s="146"/>
      <c r="E192" s="7">
        <v>1</v>
      </c>
      <c r="F192" s="186" t="s">
        <v>219</v>
      </c>
      <c r="G192" s="187"/>
      <c r="H192" s="121"/>
      <c r="I192" s="117"/>
      <c r="J192" s="171"/>
      <c r="K192" s="117"/>
      <c r="L192" s="113"/>
      <c r="M192" s="177" t="str">
        <f t="shared" si="19"/>
        <v/>
      </c>
      <c r="N192" s="39">
        <f t="shared" si="20"/>
        <v>1</v>
      </c>
      <c r="O192" s="39">
        <f t="shared" si="21"/>
        <v>0</v>
      </c>
      <c r="P192" s="39">
        <f t="shared" si="25"/>
        <v>0</v>
      </c>
      <c r="S192" s="39">
        <f t="shared" si="22"/>
        <v>1</v>
      </c>
      <c r="T192" s="39">
        <f t="shared" si="23"/>
        <v>0</v>
      </c>
      <c r="U192" s="39">
        <f t="shared" si="24"/>
        <v>0</v>
      </c>
      <c r="Y192" s="4"/>
      <c r="Z192" s="4"/>
    </row>
    <row r="193" spans="1:26" s="39" customFormat="1" ht="58.5" customHeight="1">
      <c r="A193" s="4"/>
      <c r="B193" s="7">
        <v>172</v>
      </c>
      <c r="C193" s="8" t="s">
        <v>186</v>
      </c>
      <c r="D193" s="146"/>
      <c r="E193" s="7">
        <v>1</v>
      </c>
      <c r="F193" s="186" t="s">
        <v>220</v>
      </c>
      <c r="G193" s="187"/>
      <c r="H193" s="121"/>
      <c r="I193" s="117"/>
      <c r="J193" s="171"/>
      <c r="K193" s="117"/>
      <c r="L193" s="113"/>
      <c r="M193" s="177" t="str">
        <f t="shared" si="19"/>
        <v/>
      </c>
      <c r="N193" s="39">
        <f t="shared" si="20"/>
        <v>1</v>
      </c>
      <c r="O193" s="39">
        <f t="shared" si="21"/>
        <v>0</v>
      </c>
      <c r="P193" s="39">
        <f t="shared" si="25"/>
        <v>0</v>
      </c>
      <c r="S193" s="39">
        <f t="shared" si="22"/>
        <v>1</v>
      </c>
      <c r="T193" s="39">
        <f t="shared" si="23"/>
        <v>0</v>
      </c>
      <c r="U193" s="39">
        <f t="shared" si="24"/>
        <v>0</v>
      </c>
      <c r="Y193" s="4"/>
      <c r="Z193" s="4"/>
    </row>
    <row r="194" spans="1:26" s="39" customFormat="1" ht="58.5" customHeight="1">
      <c r="A194" s="4"/>
      <c r="B194" s="7">
        <v>173</v>
      </c>
      <c r="C194" s="8" t="s">
        <v>186</v>
      </c>
      <c r="D194" s="146"/>
      <c r="E194" s="7">
        <v>1</v>
      </c>
      <c r="F194" s="186" t="s">
        <v>221</v>
      </c>
      <c r="G194" s="187"/>
      <c r="H194" s="121"/>
      <c r="I194" s="117"/>
      <c r="J194" s="171"/>
      <c r="K194" s="117"/>
      <c r="L194" s="113"/>
      <c r="M194" s="177" t="str">
        <f t="shared" si="19"/>
        <v/>
      </c>
      <c r="N194" s="39">
        <f t="shared" si="20"/>
        <v>1</v>
      </c>
      <c r="O194" s="39">
        <f t="shared" si="21"/>
        <v>0</v>
      </c>
      <c r="P194" s="39">
        <f t="shared" si="25"/>
        <v>0</v>
      </c>
      <c r="S194" s="39">
        <f t="shared" si="22"/>
        <v>1</v>
      </c>
      <c r="T194" s="39">
        <f t="shared" si="23"/>
        <v>0</v>
      </c>
      <c r="U194" s="39">
        <f t="shared" si="24"/>
        <v>0</v>
      </c>
      <c r="Y194" s="4"/>
      <c r="Z194" s="4"/>
    </row>
    <row r="195" spans="1:26" s="39" customFormat="1" ht="58.5" customHeight="1">
      <c r="A195" s="4"/>
      <c r="B195" s="7">
        <v>174</v>
      </c>
      <c r="C195" s="8" t="s">
        <v>186</v>
      </c>
      <c r="D195" s="146"/>
      <c r="E195" s="7">
        <v>1</v>
      </c>
      <c r="F195" s="186" t="s">
        <v>222</v>
      </c>
      <c r="G195" s="187"/>
      <c r="H195" s="121"/>
      <c r="I195" s="117"/>
      <c r="J195" s="171"/>
      <c r="K195" s="117"/>
      <c r="L195" s="113"/>
      <c r="M195" s="177" t="str">
        <f t="shared" si="19"/>
        <v/>
      </c>
      <c r="N195" s="39">
        <f t="shared" si="20"/>
        <v>1</v>
      </c>
      <c r="O195" s="39">
        <f t="shared" si="21"/>
        <v>0</v>
      </c>
      <c r="P195" s="39">
        <f t="shared" si="25"/>
        <v>0</v>
      </c>
      <c r="S195" s="39">
        <f t="shared" si="22"/>
        <v>1</v>
      </c>
      <c r="T195" s="39">
        <f t="shared" si="23"/>
        <v>0</v>
      </c>
      <c r="U195" s="39">
        <f t="shared" si="24"/>
        <v>0</v>
      </c>
      <c r="Y195" s="4"/>
      <c r="Z195" s="4"/>
    </row>
    <row r="196" spans="1:26" s="39" customFormat="1" ht="58.5" customHeight="1">
      <c r="A196" s="4"/>
      <c r="B196" s="7">
        <v>175</v>
      </c>
      <c r="C196" s="8" t="s">
        <v>186</v>
      </c>
      <c r="D196" s="146"/>
      <c r="E196" s="7">
        <v>1</v>
      </c>
      <c r="F196" s="186" t="s">
        <v>223</v>
      </c>
      <c r="G196" s="187"/>
      <c r="H196" s="121"/>
      <c r="I196" s="117"/>
      <c r="J196" s="171"/>
      <c r="K196" s="117"/>
      <c r="L196" s="113"/>
      <c r="M196" s="177" t="str">
        <f t="shared" si="19"/>
        <v/>
      </c>
      <c r="N196" s="39">
        <f t="shared" si="20"/>
        <v>1</v>
      </c>
      <c r="O196" s="39">
        <f t="shared" si="21"/>
        <v>0</v>
      </c>
      <c r="P196" s="39">
        <f t="shared" si="25"/>
        <v>0</v>
      </c>
      <c r="S196" s="39">
        <f t="shared" si="22"/>
        <v>1</v>
      </c>
      <c r="T196" s="39">
        <f t="shared" si="23"/>
        <v>0</v>
      </c>
      <c r="U196" s="39">
        <f t="shared" si="24"/>
        <v>0</v>
      </c>
      <c r="Y196" s="4"/>
      <c r="Z196" s="4"/>
    </row>
    <row r="197" spans="1:26" s="39" customFormat="1" ht="58.5" customHeight="1">
      <c r="A197" s="4"/>
      <c r="B197" s="7">
        <v>176</v>
      </c>
      <c r="C197" s="8" t="s">
        <v>186</v>
      </c>
      <c r="D197" s="146"/>
      <c r="E197" s="7">
        <v>2</v>
      </c>
      <c r="F197" s="186" t="s">
        <v>224</v>
      </c>
      <c r="G197" s="187"/>
      <c r="H197" s="121"/>
      <c r="I197" s="117"/>
      <c r="J197" s="171"/>
      <c r="K197" s="117"/>
      <c r="L197" s="113"/>
      <c r="M197" s="177">
        <f t="shared" si="19"/>
        <v>0</v>
      </c>
      <c r="N197" s="39">
        <f t="shared" si="20"/>
        <v>0</v>
      </c>
      <c r="O197" s="39">
        <f t="shared" si="21"/>
        <v>0</v>
      </c>
      <c r="P197" s="39">
        <f t="shared" si="25"/>
        <v>0</v>
      </c>
      <c r="S197" s="39">
        <f t="shared" si="22"/>
        <v>0</v>
      </c>
      <c r="T197" s="39">
        <f t="shared" si="23"/>
        <v>0</v>
      </c>
      <c r="U197" s="39">
        <f t="shared" si="24"/>
        <v>0</v>
      </c>
      <c r="Y197" s="4"/>
      <c r="Z197" s="4"/>
    </row>
    <row r="198" spans="1:26" s="39" customFormat="1" ht="58.5" customHeight="1">
      <c r="A198" s="4"/>
      <c r="B198" s="7">
        <v>177</v>
      </c>
      <c r="C198" s="8" t="s">
        <v>186</v>
      </c>
      <c r="D198" s="146"/>
      <c r="E198" s="7">
        <v>2</v>
      </c>
      <c r="F198" s="186" t="s">
        <v>225</v>
      </c>
      <c r="G198" s="187"/>
      <c r="H198" s="121"/>
      <c r="I198" s="117"/>
      <c r="J198" s="171"/>
      <c r="K198" s="117"/>
      <c r="L198" s="113"/>
      <c r="M198" s="177">
        <f t="shared" si="19"/>
        <v>0</v>
      </c>
      <c r="N198" s="39">
        <f t="shared" si="20"/>
        <v>0</v>
      </c>
      <c r="O198" s="39">
        <f t="shared" si="21"/>
        <v>0</v>
      </c>
      <c r="P198" s="39">
        <f t="shared" si="25"/>
        <v>0</v>
      </c>
      <c r="S198" s="39">
        <f t="shared" si="22"/>
        <v>0</v>
      </c>
      <c r="T198" s="39">
        <f t="shared" si="23"/>
        <v>0</v>
      </c>
      <c r="U198" s="39">
        <f t="shared" si="24"/>
        <v>0</v>
      </c>
      <c r="Y198" s="4"/>
      <c r="Z198" s="4"/>
    </row>
    <row r="199" spans="1:26" s="39" customFormat="1" ht="58.5" customHeight="1">
      <c r="A199" s="4"/>
      <c r="B199" s="7">
        <v>178</v>
      </c>
      <c r="C199" s="8" t="s">
        <v>186</v>
      </c>
      <c r="D199" s="146"/>
      <c r="E199" s="7">
        <v>2</v>
      </c>
      <c r="F199" s="186" t="s">
        <v>226</v>
      </c>
      <c r="G199" s="187"/>
      <c r="H199" s="121"/>
      <c r="I199" s="117"/>
      <c r="J199" s="171"/>
      <c r="K199" s="117"/>
      <c r="L199" s="113"/>
      <c r="M199" s="177">
        <f t="shared" si="19"/>
        <v>0</v>
      </c>
      <c r="N199" s="39">
        <f t="shared" si="20"/>
        <v>0</v>
      </c>
      <c r="O199" s="39">
        <f t="shared" si="21"/>
        <v>0</v>
      </c>
      <c r="P199" s="39">
        <f t="shared" si="25"/>
        <v>0</v>
      </c>
      <c r="S199" s="39">
        <f t="shared" si="22"/>
        <v>0</v>
      </c>
      <c r="T199" s="39">
        <f t="shared" si="23"/>
        <v>0</v>
      </c>
      <c r="U199" s="39">
        <f t="shared" si="24"/>
        <v>0</v>
      </c>
      <c r="Y199" s="4"/>
      <c r="Z199" s="4"/>
    </row>
    <row r="200" spans="1:26" s="39" customFormat="1" ht="58.5" customHeight="1">
      <c r="A200" s="4"/>
      <c r="B200" s="7">
        <v>179</v>
      </c>
      <c r="C200" s="8" t="s">
        <v>228</v>
      </c>
      <c r="D200" s="146"/>
      <c r="E200" s="7">
        <v>0</v>
      </c>
      <c r="F200" s="186" t="s">
        <v>229</v>
      </c>
      <c r="G200" s="187"/>
      <c r="H200" s="121"/>
      <c r="I200" s="117"/>
      <c r="J200" s="171"/>
      <c r="K200" s="117"/>
      <c r="L200" s="113"/>
      <c r="M200" s="177" t="str">
        <f t="shared" si="19"/>
        <v/>
      </c>
      <c r="N200" s="39">
        <f t="shared" si="20"/>
        <v>1</v>
      </c>
      <c r="O200" s="39">
        <f t="shared" si="21"/>
        <v>0</v>
      </c>
      <c r="P200" s="39">
        <f t="shared" si="25"/>
        <v>0</v>
      </c>
      <c r="S200" s="39">
        <f t="shared" si="22"/>
        <v>1</v>
      </c>
      <c r="T200" s="39">
        <f t="shared" si="23"/>
        <v>0</v>
      </c>
      <c r="U200" s="39">
        <f t="shared" si="24"/>
        <v>0</v>
      </c>
      <c r="Y200" s="4"/>
      <c r="Z200" s="4"/>
    </row>
    <row r="201" spans="1:26" s="39" customFormat="1" ht="58.5" customHeight="1">
      <c r="A201" s="4"/>
      <c r="B201" s="7">
        <v>180</v>
      </c>
      <c r="C201" s="8" t="s">
        <v>228</v>
      </c>
      <c r="D201" s="146"/>
      <c r="E201" s="7">
        <v>0</v>
      </c>
      <c r="F201" s="186" t="s">
        <v>230</v>
      </c>
      <c r="G201" s="187"/>
      <c r="H201" s="121"/>
      <c r="I201" s="117"/>
      <c r="J201" s="171"/>
      <c r="K201" s="117"/>
      <c r="L201" s="113"/>
      <c r="M201" s="177" t="str">
        <f t="shared" si="19"/>
        <v/>
      </c>
      <c r="N201" s="39">
        <f t="shared" si="20"/>
        <v>1</v>
      </c>
      <c r="O201" s="39">
        <f t="shared" si="21"/>
        <v>0</v>
      </c>
      <c r="P201" s="39">
        <f t="shared" si="25"/>
        <v>0</v>
      </c>
      <c r="S201" s="39">
        <f t="shared" si="22"/>
        <v>1</v>
      </c>
      <c r="T201" s="39">
        <f t="shared" si="23"/>
        <v>0</v>
      </c>
      <c r="U201" s="39">
        <f t="shared" si="24"/>
        <v>0</v>
      </c>
      <c r="Y201" s="4"/>
      <c r="Z201" s="4"/>
    </row>
    <row r="202" spans="1:26" s="39" customFormat="1" ht="58.5" customHeight="1">
      <c r="A202" s="4"/>
      <c r="B202" s="7">
        <v>181</v>
      </c>
      <c r="C202" s="8" t="s">
        <v>228</v>
      </c>
      <c r="D202" s="146"/>
      <c r="E202" s="7">
        <v>1</v>
      </c>
      <c r="F202" s="186" t="s">
        <v>231</v>
      </c>
      <c r="G202" s="187"/>
      <c r="H202" s="121"/>
      <c r="I202" s="117"/>
      <c r="J202" s="171"/>
      <c r="K202" s="117"/>
      <c r="L202" s="113"/>
      <c r="M202" s="177" t="str">
        <f t="shared" si="19"/>
        <v/>
      </c>
      <c r="N202" s="39">
        <f t="shared" si="20"/>
        <v>1</v>
      </c>
      <c r="O202" s="39">
        <f t="shared" si="21"/>
        <v>0</v>
      </c>
      <c r="P202" s="39">
        <f t="shared" si="25"/>
        <v>0</v>
      </c>
      <c r="S202" s="39">
        <f t="shared" si="22"/>
        <v>1</v>
      </c>
      <c r="T202" s="39">
        <f t="shared" si="23"/>
        <v>0</v>
      </c>
      <c r="U202" s="39">
        <f t="shared" si="24"/>
        <v>0</v>
      </c>
      <c r="Y202" s="4"/>
      <c r="Z202" s="4"/>
    </row>
    <row r="203" spans="1:26" s="39" customFormat="1" ht="58.5" customHeight="1">
      <c r="A203" s="4"/>
      <c r="B203" s="7">
        <v>182</v>
      </c>
      <c r="C203" s="8" t="s">
        <v>228</v>
      </c>
      <c r="D203" s="146"/>
      <c r="E203" s="7">
        <v>2</v>
      </c>
      <c r="F203" s="186" t="s">
        <v>232</v>
      </c>
      <c r="G203" s="187"/>
      <c r="H203" s="121"/>
      <c r="I203" s="117"/>
      <c r="J203" s="171"/>
      <c r="K203" s="117"/>
      <c r="L203" s="113"/>
      <c r="M203" s="177">
        <f t="shared" si="19"/>
        <v>0</v>
      </c>
      <c r="N203" s="39">
        <f t="shared" si="20"/>
        <v>0</v>
      </c>
      <c r="O203" s="39">
        <f t="shared" si="21"/>
        <v>0</v>
      </c>
      <c r="P203" s="39">
        <f t="shared" si="25"/>
        <v>0</v>
      </c>
      <c r="S203" s="39">
        <f t="shared" si="22"/>
        <v>0</v>
      </c>
      <c r="T203" s="39">
        <f t="shared" si="23"/>
        <v>0</v>
      </c>
      <c r="U203" s="39">
        <f t="shared" si="24"/>
        <v>0</v>
      </c>
      <c r="Y203" s="4"/>
      <c r="Z203" s="4"/>
    </row>
    <row r="204" spans="1:26" s="39" customFormat="1" ht="58.5" customHeight="1">
      <c r="A204" s="4"/>
      <c r="B204" s="7">
        <v>183</v>
      </c>
      <c r="C204" s="8" t="s">
        <v>233</v>
      </c>
      <c r="D204" s="146"/>
      <c r="E204" s="7">
        <v>1</v>
      </c>
      <c r="F204" s="186" t="s">
        <v>234</v>
      </c>
      <c r="G204" s="187"/>
      <c r="H204" s="121"/>
      <c r="I204" s="117"/>
      <c r="J204" s="171"/>
      <c r="K204" s="117"/>
      <c r="L204" s="113"/>
      <c r="M204" s="177" t="str">
        <f t="shared" si="19"/>
        <v/>
      </c>
      <c r="N204" s="39">
        <f t="shared" si="20"/>
        <v>1</v>
      </c>
      <c r="O204" s="39">
        <f t="shared" si="21"/>
        <v>0</v>
      </c>
      <c r="P204" s="39">
        <f t="shared" si="25"/>
        <v>0</v>
      </c>
      <c r="S204" s="39">
        <f t="shared" si="22"/>
        <v>1</v>
      </c>
      <c r="T204" s="39">
        <f t="shared" si="23"/>
        <v>0</v>
      </c>
      <c r="U204" s="39">
        <f t="shared" si="24"/>
        <v>0</v>
      </c>
      <c r="Y204" s="4"/>
      <c r="Z204" s="4"/>
    </row>
    <row r="205" spans="1:26" s="39" customFormat="1" ht="58.5" customHeight="1">
      <c r="A205" s="4"/>
      <c r="B205" s="7">
        <v>184</v>
      </c>
      <c r="C205" s="8" t="s">
        <v>233</v>
      </c>
      <c r="D205" s="146"/>
      <c r="E205" s="7">
        <v>1</v>
      </c>
      <c r="F205" s="186" t="s">
        <v>235</v>
      </c>
      <c r="G205" s="187"/>
      <c r="H205" s="121"/>
      <c r="I205" s="117"/>
      <c r="J205" s="171"/>
      <c r="K205" s="117"/>
      <c r="L205" s="113"/>
      <c r="M205" s="177" t="str">
        <f t="shared" si="19"/>
        <v/>
      </c>
      <c r="N205" s="39">
        <f t="shared" si="20"/>
        <v>1</v>
      </c>
      <c r="O205" s="39">
        <f t="shared" si="21"/>
        <v>0</v>
      </c>
      <c r="P205" s="39">
        <f t="shared" si="25"/>
        <v>0</v>
      </c>
      <c r="S205" s="39">
        <f t="shared" si="22"/>
        <v>1</v>
      </c>
      <c r="T205" s="39">
        <f t="shared" si="23"/>
        <v>0</v>
      </c>
      <c r="U205" s="39">
        <f t="shared" si="24"/>
        <v>0</v>
      </c>
      <c r="Y205" s="4"/>
      <c r="Z205" s="4"/>
    </row>
    <row r="206" spans="1:26" s="39" customFormat="1" ht="58.5" customHeight="1">
      <c r="A206" s="4"/>
      <c r="B206" s="7">
        <v>185</v>
      </c>
      <c r="C206" s="8" t="s">
        <v>233</v>
      </c>
      <c r="D206" s="146" t="s">
        <v>532</v>
      </c>
      <c r="E206" s="7">
        <v>2</v>
      </c>
      <c r="F206" s="186" t="s">
        <v>236</v>
      </c>
      <c r="G206" s="187"/>
      <c r="H206" s="121"/>
      <c r="I206" s="117"/>
      <c r="J206" s="171"/>
      <c r="K206" s="117"/>
      <c r="L206" s="113"/>
      <c r="M206" s="177">
        <f t="shared" si="19"/>
        <v>0</v>
      </c>
      <c r="N206" s="39">
        <f t="shared" si="20"/>
        <v>0</v>
      </c>
      <c r="O206" s="39">
        <f t="shared" si="21"/>
        <v>0</v>
      </c>
      <c r="P206" s="39">
        <f t="shared" si="25"/>
        <v>0</v>
      </c>
      <c r="S206" s="39">
        <f t="shared" si="22"/>
        <v>0</v>
      </c>
      <c r="T206" s="39">
        <f t="shared" si="23"/>
        <v>0</v>
      </c>
      <c r="U206" s="39">
        <f t="shared" si="24"/>
        <v>0</v>
      </c>
      <c r="Y206" s="4"/>
      <c r="Z206" s="4"/>
    </row>
    <row r="207" spans="1:26" s="39" customFormat="1" ht="58.5" customHeight="1">
      <c r="A207" s="4"/>
      <c r="B207" s="7">
        <v>186</v>
      </c>
      <c r="C207" s="8" t="s">
        <v>233</v>
      </c>
      <c r="D207" s="146"/>
      <c r="E207" s="7">
        <v>3</v>
      </c>
      <c r="F207" s="186" t="s">
        <v>237</v>
      </c>
      <c r="G207" s="187"/>
      <c r="H207" s="121"/>
      <c r="I207" s="117"/>
      <c r="J207" s="171"/>
      <c r="K207" s="117"/>
      <c r="L207" s="113"/>
      <c r="M207" s="177">
        <f t="shared" si="19"/>
        <v>0</v>
      </c>
      <c r="N207" s="39">
        <f t="shared" si="20"/>
        <v>0</v>
      </c>
      <c r="O207" s="39">
        <f t="shared" si="21"/>
        <v>0</v>
      </c>
      <c r="P207" s="39">
        <f t="shared" si="25"/>
        <v>0</v>
      </c>
      <c r="S207" s="39">
        <f t="shared" si="22"/>
        <v>0</v>
      </c>
      <c r="T207" s="39">
        <f t="shared" si="23"/>
        <v>0</v>
      </c>
      <c r="U207" s="39">
        <f t="shared" si="24"/>
        <v>0</v>
      </c>
      <c r="Y207" s="4"/>
      <c r="Z207" s="4"/>
    </row>
    <row r="208" spans="1:26" s="39" customFormat="1" ht="58.5" customHeight="1">
      <c r="A208" s="4"/>
      <c r="B208" s="7">
        <v>187</v>
      </c>
      <c r="C208" s="8" t="s">
        <v>47</v>
      </c>
      <c r="D208" s="146"/>
      <c r="E208" s="7">
        <v>0</v>
      </c>
      <c r="F208" s="186" t="s">
        <v>238</v>
      </c>
      <c r="G208" s="187"/>
      <c r="H208" s="121"/>
      <c r="I208" s="117"/>
      <c r="J208" s="171"/>
      <c r="K208" s="117"/>
      <c r="L208" s="113"/>
      <c r="M208" s="177" t="str">
        <f t="shared" si="19"/>
        <v/>
      </c>
      <c r="N208" s="39">
        <f t="shared" si="20"/>
        <v>1</v>
      </c>
      <c r="O208" s="39">
        <f t="shared" si="21"/>
        <v>0</v>
      </c>
      <c r="P208" s="39">
        <f t="shared" si="25"/>
        <v>0</v>
      </c>
      <c r="S208" s="39">
        <f t="shared" si="22"/>
        <v>1</v>
      </c>
      <c r="T208" s="39">
        <f t="shared" si="23"/>
        <v>0</v>
      </c>
      <c r="U208" s="39">
        <f t="shared" si="24"/>
        <v>0</v>
      </c>
      <c r="Y208" s="4"/>
      <c r="Z208" s="4"/>
    </row>
    <row r="209" spans="1:26" s="39" customFormat="1" ht="66" customHeight="1">
      <c r="A209" s="4"/>
      <c r="B209" s="7">
        <v>188</v>
      </c>
      <c r="C209" s="8" t="s">
        <v>47</v>
      </c>
      <c r="D209" s="146"/>
      <c r="E209" s="7">
        <v>1</v>
      </c>
      <c r="F209" s="186" t="s">
        <v>239</v>
      </c>
      <c r="G209" s="187"/>
      <c r="H209" s="121"/>
      <c r="I209" s="117"/>
      <c r="J209" s="171"/>
      <c r="K209" s="117"/>
      <c r="L209" s="113"/>
      <c r="M209" s="177" t="str">
        <f t="shared" si="19"/>
        <v/>
      </c>
      <c r="N209" s="39">
        <f t="shared" si="20"/>
        <v>1</v>
      </c>
      <c r="O209" s="39">
        <f t="shared" si="21"/>
        <v>0</v>
      </c>
      <c r="P209" s="39">
        <f t="shared" si="25"/>
        <v>0</v>
      </c>
      <c r="S209" s="39">
        <f t="shared" si="22"/>
        <v>1</v>
      </c>
      <c r="T209" s="39">
        <f t="shared" si="23"/>
        <v>0</v>
      </c>
      <c r="U209" s="39">
        <f t="shared" si="24"/>
        <v>0</v>
      </c>
      <c r="Y209" s="4"/>
      <c r="Z209" s="4"/>
    </row>
    <row r="210" spans="1:26" s="39" customFormat="1" ht="58.5" customHeight="1">
      <c r="A210" s="4"/>
      <c r="B210" s="7">
        <v>189</v>
      </c>
      <c r="C210" s="8" t="s">
        <v>47</v>
      </c>
      <c r="D210" s="146"/>
      <c r="E210" s="7">
        <v>1</v>
      </c>
      <c r="F210" s="186" t="s">
        <v>240</v>
      </c>
      <c r="G210" s="187"/>
      <c r="H210" s="121"/>
      <c r="I210" s="117"/>
      <c r="J210" s="171"/>
      <c r="K210" s="117"/>
      <c r="L210" s="113"/>
      <c r="M210" s="177" t="str">
        <f t="shared" si="19"/>
        <v/>
      </c>
      <c r="N210" s="39">
        <f t="shared" si="20"/>
        <v>1</v>
      </c>
      <c r="O210" s="39">
        <f t="shared" si="21"/>
        <v>0</v>
      </c>
      <c r="P210" s="39">
        <f t="shared" si="25"/>
        <v>0</v>
      </c>
      <c r="S210" s="39">
        <f t="shared" si="22"/>
        <v>1</v>
      </c>
      <c r="T210" s="39">
        <f t="shared" si="23"/>
        <v>0</v>
      </c>
      <c r="U210" s="39">
        <f t="shared" si="24"/>
        <v>0</v>
      </c>
      <c r="Y210" s="4"/>
      <c r="Z210" s="4"/>
    </row>
    <row r="211" spans="1:26" s="39" customFormat="1" ht="58.5" customHeight="1">
      <c r="A211" s="4"/>
      <c r="B211" s="7">
        <v>190</v>
      </c>
      <c r="C211" s="8" t="s">
        <v>47</v>
      </c>
      <c r="D211" s="146"/>
      <c r="E211" s="7">
        <v>1</v>
      </c>
      <c r="F211" s="186" t="s">
        <v>241</v>
      </c>
      <c r="G211" s="187"/>
      <c r="H211" s="121"/>
      <c r="I211" s="117"/>
      <c r="J211" s="171"/>
      <c r="K211" s="117"/>
      <c r="L211" s="113"/>
      <c r="M211" s="177" t="str">
        <f t="shared" si="19"/>
        <v/>
      </c>
      <c r="N211" s="39">
        <f t="shared" si="20"/>
        <v>1</v>
      </c>
      <c r="O211" s="39">
        <f t="shared" si="21"/>
        <v>0</v>
      </c>
      <c r="P211" s="39">
        <f t="shared" si="25"/>
        <v>0</v>
      </c>
      <c r="S211" s="39">
        <f t="shared" si="22"/>
        <v>1</v>
      </c>
      <c r="T211" s="39">
        <f t="shared" si="23"/>
        <v>0</v>
      </c>
      <c r="U211" s="39">
        <f t="shared" si="24"/>
        <v>0</v>
      </c>
      <c r="Y211" s="4"/>
      <c r="Z211" s="4"/>
    </row>
    <row r="212" spans="1:26" s="39" customFormat="1" ht="58.5" customHeight="1">
      <c r="A212" s="4"/>
      <c r="B212" s="7">
        <v>191</v>
      </c>
      <c r="C212" s="8" t="s">
        <v>47</v>
      </c>
      <c r="D212" s="146"/>
      <c r="E212" s="7">
        <v>1</v>
      </c>
      <c r="F212" s="186" t="s">
        <v>242</v>
      </c>
      <c r="G212" s="187"/>
      <c r="H212" s="121"/>
      <c r="I212" s="117"/>
      <c r="J212" s="171"/>
      <c r="K212" s="117"/>
      <c r="L212" s="113"/>
      <c r="M212" s="177" t="str">
        <f t="shared" si="19"/>
        <v/>
      </c>
      <c r="N212" s="39">
        <f t="shared" si="20"/>
        <v>1</v>
      </c>
      <c r="O212" s="39">
        <f t="shared" si="21"/>
        <v>0</v>
      </c>
      <c r="P212" s="39">
        <f t="shared" si="25"/>
        <v>0</v>
      </c>
      <c r="S212" s="39">
        <f t="shared" si="22"/>
        <v>1</v>
      </c>
      <c r="T212" s="39">
        <f t="shared" si="23"/>
        <v>0</v>
      </c>
      <c r="U212" s="39">
        <f t="shared" si="24"/>
        <v>0</v>
      </c>
      <c r="Y212" s="4"/>
      <c r="Z212" s="4"/>
    </row>
    <row r="213" spans="1:26" s="39" customFormat="1" ht="58.5" customHeight="1">
      <c r="A213" s="4"/>
      <c r="B213" s="7">
        <v>192</v>
      </c>
      <c r="C213" s="8" t="s">
        <v>47</v>
      </c>
      <c r="D213" s="146"/>
      <c r="E213" s="7">
        <v>1</v>
      </c>
      <c r="F213" s="186" t="s">
        <v>243</v>
      </c>
      <c r="G213" s="187"/>
      <c r="H213" s="121"/>
      <c r="I213" s="117"/>
      <c r="J213" s="171"/>
      <c r="K213" s="117"/>
      <c r="L213" s="113"/>
      <c r="M213" s="177" t="str">
        <f t="shared" si="19"/>
        <v/>
      </c>
      <c r="N213" s="39">
        <f t="shared" si="20"/>
        <v>1</v>
      </c>
      <c r="O213" s="39">
        <f t="shared" si="21"/>
        <v>0</v>
      </c>
      <c r="P213" s="39">
        <f t="shared" si="25"/>
        <v>0</v>
      </c>
      <c r="S213" s="39">
        <f t="shared" si="22"/>
        <v>1</v>
      </c>
      <c r="T213" s="39">
        <f t="shared" si="23"/>
        <v>0</v>
      </c>
      <c r="U213" s="39">
        <f t="shared" si="24"/>
        <v>0</v>
      </c>
      <c r="Y213" s="4"/>
      <c r="Z213" s="4"/>
    </row>
    <row r="214" spans="1:26" s="39" customFormat="1" ht="58.5" customHeight="1">
      <c r="A214" s="4"/>
      <c r="B214" s="7">
        <v>193</v>
      </c>
      <c r="C214" s="8" t="s">
        <v>47</v>
      </c>
      <c r="D214" s="146"/>
      <c r="E214" s="7">
        <v>1</v>
      </c>
      <c r="F214" s="186" t="s">
        <v>244</v>
      </c>
      <c r="G214" s="187"/>
      <c r="H214" s="121"/>
      <c r="I214" s="117"/>
      <c r="J214" s="171"/>
      <c r="K214" s="117"/>
      <c r="L214" s="113"/>
      <c r="M214" s="177" t="str">
        <f t="shared" ref="M214:M281" si="26">IF(F$14-E214&lt;0,0,"")</f>
        <v/>
      </c>
      <c r="N214" s="39">
        <f t="shared" ref="N214:N277" si="27">IF(M214=0,0,IF(H214="該当なし",0,IF(E214=0,P$18,IF(E214=1,P$17,IF(E214=2,P$16,P$15)))))</f>
        <v>1</v>
      </c>
      <c r="O214" s="39">
        <f t="shared" ref="O214:O281" si="28">IF(H214="Y",1,0)</f>
        <v>0</v>
      </c>
      <c r="P214" s="39">
        <f t="shared" si="25"/>
        <v>0</v>
      </c>
      <c r="S214" s="39">
        <f t="shared" si="22"/>
        <v>1</v>
      </c>
      <c r="T214" s="39">
        <f t="shared" si="23"/>
        <v>0</v>
      </c>
      <c r="U214" s="39">
        <f t="shared" si="24"/>
        <v>0</v>
      </c>
      <c r="Y214" s="4"/>
      <c r="Z214" s="4"/>
    </row>
    <row r="215" spans="1:26" s="39" customFormat="1" ht="64.150000000000006" customHeight="1">
      <c r="A215" s="4"/>
      <c r="B215" s="7">
        <v>194</v>
      </c>
      <c r="C215" s="8" t="s">
        <v>47</v>
      </c>
      <c r="D215" s="146"/>
      <c r="E215" s="7">
        <v>2</v>
      </c>
      <c r="F215" s="186" t="s">
        <v>549</v>
      </c>
      <c r="G215" s="187"/>
      <c r="H215" s="121"/>
      <c r="I215" s="117"/>
      <c r="J215" s="171"/>
      <c r="K215" s="117"/>
      <c r="L215" s="113"/>
      <c r="M215" s="177">
        <f t="shared" si="26"/>
        <v>0</v>
      </c>
      <c r="N215" s="39">
        <f t="shared" si="27"/>
        <v>0</v>
      </c>
      <c r="O215" s="39">
        <f t="shared" si="28"/>
        <v>0</v>
      </c>
      <c r="P215" s="39">
        <f t="shared" si="25"/>
        <v>0</v>
      </c>
      <c r="S215" s="39">
        <f t="shared" ref="S215:S278" si="29">IF(M215=0,0,IF(J215="該当なし",0,IF(E215=0,P$18,IF(E215=1,P$17,IF(E215=2,P$16,P$15)))))</f>
        <v>0</v>
      </c>
      <c r="T215" s="39">
        <f t="shared" si="23"/>
        <v>0</v>
      </c>
      <c r="U215" s="39">
        <f t="shared" si="24"/>
        <v>0</v>
      </c>
      <c r="Y215" s="4"/>
      <c r="Z215" s="4"/>
    </row>
    <row r="216" spans="1:26" s="39" customFormat="1" ht="58.5" customHeight="1">
      <c r="A216" s="4"/>
      <c r="B216" s="7">
        <v>195</v>
      </c>
      <c r="C216" s="8" t="s">
        <v>47</v>
      </c>
      <c r="D216" s="146"/>
      <c r="E216" s="7">
        <v>2</v>
      </c>
      <c r="F216" s="186" t="s">
        <v>245</v>
      </c>
      <c r="G216" s="187"/>
      <c r="H216" s="121"/>
      <c r="I216" s="117"/>
      <c r="J216" s="171"/>
      <c r="K216" s="117"/>
      <c r="L216" s="113"/>
      <c r="M216" s="177">
        <f t="shared" si="26"/>
        <v>0</v>
      </c>
      <c r="N216" s="39">
        <f t="shared" si="27"/>
        <v>0</v>
      </c>
      <c r="O216" s="39">
        <f t="shared" si="28"/>
        <v>0</v>
      </c>
      <c r="P216" s="39">
        <f t="shared" si="25"/>
        <v>0</v>
      </c>
      <c r="S216" s="39">
        <f t="shared" si="29"/>
        <v>0</v>
      </c>
      <c r="T216" s="39">
        <f t="shared" si="23"/>
        <v>0</v>
      </c>
      <c r="U216" s="39">
        <f t="shared" si="24"/>
        <v>0</v>
      </c>
      <c r="Y216" s="4"/>
      <c r="Z216" s="4"/>
    </row>
    <row r="217" spans="1:26" s="39" customFormat="1" ht="58.5" customHeight="1">
      <c r="A217" s="4"/>
      <c r="B217" s="7">
        <v>196</v>
      </c>
      <c r="C217" s="8" t="s">
        <v>47</v>
      </c>
      <c r="D217" s="146"/>
      <c r="E217" s="7">
        <v>2</v>
      </c>
      <c r="F217" s="186" t="s">
        <v>214</v>
      </c>
      <c r="G217" s="187"/>
      <c r="H217" s="121"/>
      <c r="I217" s="117"/>
      <c r="J217" s="171"/>
      <c r="K217" s="117"/>
      <c r="L217" s="113"/>
      <c r="M217" s="177">
        <f t="shared" si="26"/>
        <v>0</v>
      </c>
      <c r="N217" s="39">
        <f t="shared" si="27"/>
        <v>0</v>
      </c>
      <c r="O217" s="39">
        <f t="shared" si="28"/>
        <v>0</v>
      </c>
      <c r="P217" s="39">
        <f t="shared" si="25"/>
        <v>0</v>
      </c>
      <c r="S217" s="39">
        <f t="shared" si="29"/>
        <v>0</v>
      </c>
      <c r="T217" s="39">
        <f t="shared" ref="T217:T281" si="30">IF(J217="Y",1,0)</f>
        <v>0</v>
      </c>
      <c r="U217" s="39">
        <f t="shared" ref="U217:U281" si="31">S217*T217</f>
        <v>0</v>
      </c>
      <c r="Y217" s="4"/>
      <c r="Z217" s="4"/>
    </row>
    <row r="218" spans="1:26" s="39" customFormat="1" ht="58.5" customHeight="1">
      <c r="A218" s="4"/>
      <c r="B218" s="7">
        <v>197</v>
      </c>
      <c r="C218" s="8" t="s">
        <v>47</v>
      </c>
      <c r="D218" s="146"/>
      <c r="E218" s="7">
        <v>2</v>
      </c>
      <c r="F218" s="186" t="s">
        <v>246</v>
      </c>
      <c r="G218" s="187"/>
      <c r="H218" s="121"/>
      <c r="I218" s="117"/>
      <c r="J218" s="171"/>
      <c r="K218" s="117"/>
      <c r="L218" s="113"/>
      <c r="M218" s="177">
        <f t="shared" si="26"/>
        <v>0</v>
      </c>
      <c r="N218" s="39">
        <f t="shared" si="27"/>
        <v>0</v>
      </c>
      <c r="O218" s="39">
        <f t="shared" si="28"/>
        <v>0</v>
      </c>
      <c r="P218" s="39">
        <f t="shared" ref="P218:P281" si="32">N218*O218</f>
        <v>0</v>
      </c>
      <c r="S218" s="39">
        <f t="shared" si="29"/>
        <v>0</v>
      </c>
      <c r="T218" s="39">
        <f t="shared" si="30"/>
        <v>0</v>
      </c>
      <c r="U218" s="39">
        <f t="shared" si="31"/>
        <v>0</v>
      </c>
      <c r="Y218" s="4"/>
      <c r="Z218" s="4"/>
    </row>
    <row r="219" spans="1:26" s="39" customFormat="1" ht="58.5" customHeight="1">
      <c r="A219" s="4"/>
      <c r="B219" s="7">
        <v>198</v>
      </c>
      <c r="C219" s="8" t="s">
        <v>47</v>
      </c>
      <c r="D219" s="146"/>
      <c r="E219" s="7">
        <v>2</v>
      </c>
      <c r="F219" s="186" t="s">
        <v>247</v>
      </c>
      <c r="G219" s="187"/>
      <c r="H219" s="121"/>
      <c r="I219" s="117"/>
      <c r="J219" s="171"/>
      <c r="K219" s="117"/>
      <c r="L219" s="113"/>
      <c r="M219" s="177">
        <f t="shared" si="26"/>
        <v>0</v>
      </c>
      <c r="N219" s="39">
        <f t="shared" si="27"/>
        <v>0</v>
      </c>
      <c r="O219" s="39">
        <f t="shared" si="28"/>
        <v>0</v>
      </c>
      <c r="P219" s="39">
        <f t="shared" si="32"/>
        <v>0</v>
      </c>
      <c r="S219" s="39">
        <f t="shared" si="29"/>
        <v>0</v>
      </c>
      <c r="T219" s="39">
        <f t="shared" si="30"/>
        <v>0</v>
      </c>
      <c r="U219" s="39">
        <f t="shared" si="31"/>
        <v>0</v>
      </c>
      <c r="Y219" s="4"/>
      <c r="Z219" s="4"/>
    </row>
    <row r="220" spans="1:26" s="39" customFormat="1" ht="65.25" customHeight="1">
      <c r="A220" s="4"/>
      <c r="B220" s="7">
        <v>199</v>
      </c>
      <c r="C220" s="8" t="s">
        <v>47</v>
      </c>
      <c r="D220" s="146"/>
      <c r="E220" s="7">
        <v>3</v>
      </c>
      <c r="F220" s="186" t="s">
        <v>445</v>
      </c>
      <c r="G220" s="187"/>
      <c r="H220" s="121"/>
      <c r="I220" s="117"/>
      <c r="J220" s="171"/>
      <c r="K220" s="117"/>
      <c r="L220" s="113"/>
      <c r="M220" s="177">
        <f t="shared" si="26"/>
        <v>0</v>
      </c>
      <c r="N220" s="39">
        <f t="shared" si="27"/>
        <v>0</v>
      </c>
      <c r="O220" s="39">
        <f t="shared" si="28"/>
        <v>0</v>
      </c>
      <c r="P220" s="39">
        <f t="shared" si="32"/>
        <v>0</v>
      </c>
      <c r="S220" s="39">
        <f t="shared" si="29"/>
        <v>0</v>
      </c>
      <c r="T220" s="39">
        <f t="shared" si="30"/>
        <v>0</v>
      </c>
      <c r="U220" s="39">
        <f t="shared" si="31"/>
        <v>0</v>
      </c>
      <c r="Y220" s="4"/>
      <c r="Z220" s="4"/>
    </row>
    <row r="221" spans="1:26" s="39" customFormat="1" ht="58.5" customHeight="1">
      <c r="A221" s="4"/>
      <c r="B221" s="7">
        <v>200</v>
      </c>
      <c r="C221" s="8" t="s">
        <v>47</v>
      </c>
      <c r="D221" s="146"/>
      <c r="E221" s="7">
        <v>3</v>
      </c>
      <c r="F221" s="186" t="s">
        <v>248</v>
      </c>
      <c r="G221" s="187"/>
      <c r="H221" s="121"/>
      <c r="I221" s="117"/>
      <c r="J221" s="171"/>
      <c r="K221" s="117"/>
      <c r="L221" s="113"/>
      <c r="M221" s="177">
        <f t="shared" si="26"/>
        <v>0</v>
      </c>
      <c r="N221" s="39">
        <f t="shared" si="27"/>
        <v>0</v>
      </c>
      <c r="O221" s="39">
        <f t="shared" si="28"/>
        <v>0</v>
      </c>
      <c r="P221" s="39">
        <f t="shared" si="32"/>
        <v>0</v>
      </c>
      <c r="S221" s="39">
        <f t="shared" si="29"/>
        <v>0</v>
      </c>
      <c r="T221" s="39">
        <f t="shared" si="30"/>
        <v>0</v>
      </c>
      <c r="U221" s="39">
        <f t="shared" si="31"/>
        <v>0</v>
      </c>
      <c r="Y221" s="4"/>
      <c r="Z221" s="4"/>
    </row>
    <row r="222" spans="1:26" s="39" customFormat="1" ht="58.5" customHeight="1">
      <c r="A222" s="4"/>
      <c r="B222" s="7">
        <v>201</v>
      </c>
      <c r="C222" s="8" t="s">
        <v>47</v>
      </c>
      <c r="D222" s="146"/>
      <c r="E222" s="7">
        <v>3</v>
      </c>
      <c r="F222" s="186" t="s">
        <v>208</v>
      </c>
      <c r="G222" s="187"/>
      <c r="H222" s="121"/>
      <c r="I222" s="117"/>
      <c r="J222" s="171"/>
      <c r="K222" s="117"/>
      <c r="L222" s="113"/>
      <c r="M222" s="177">
        <f t="shared" si="26"/>
        <v>0</v>
      </c>
      <c r="N222" s="39">
        <f t="shared" si="27"/>
        <v>0</v>
      </c>
      <c r="O222" s="39">
        <f t="shared" si="28"/>
        <v>0</v>
      </c>
      <c r="P222" s="39">
        <f t="shared" si="32"/>
        <v>0</v>
      </c>
      <c r="S222" s="39">
        <f t="shared" si="29"/>
        <v>0</v>
      </c>
      <c r="T222" s="39">
        <f t="shared" si="30"/>
        <v>0</v>
      </c>
      <c r="U222" s="39">
        <f t="shared" si="31"/>
        <v>0</v>
      </c>
      <c r="Y222" s="4"/>
      <c r="Z222" s="4"/>
    </row>
    <row r="223" spans="1:26" s="39" customFormat="1" ht="67.150000000000006" customHeight="1">
      <c r="A223" s="4"/>
      <c r="B223" s="7">
        <v>202</v>
      </c>
      <c r="C223" s="8" t="s">
        <v>47</v>
      </c>
      <c r="D223" s="146"/>
      <c r="E223" s="7">
        <v>3</v>
      </c>
      <c r="F223" s="186" t="s">
        <v>249</v>
      </c>
      <c r="G223" s="187"/>
      <c r="H223" s="121"/>
      <c r="I223" s="117"/>
      <c r="J223" s="171"/>
      <c r="K223" s="117"/>
      <c r="L223" s="113"/>
      <c r="M223" s="177">
        <f t="shared" si="26"/>
        <v>0</v>
      </c>
      <c r="N223" s="39">
        <f t="shared" si="27"/>
        <v>0</v>
      </c>
      <c r="O223" s="39">
        <f t="shared" si="28"/>
        <v>0</v>
      </c>
      <c r="P223" s="39">
        <f t="shared" si="32"/>
        <v>0</v>
      </c>
      <c r="S223" s="39">
        <f t="shared" si="29"/>
        <v>0</v>
      </c>
      <c r="T223" s="39">
        <f t="shared" si="30"/>
        <v>0</v>
      </c>
      <c r="U223" s="39">
        <f t="shared" si="31"/>
        <v>0</v>
      </c>
      <c r="Y223" s="4"/>
      <c r="Z223" s="4"/>
    </row>
    <row r="224" spans="1:26" s="39" customFormat="1" ht="58.5" customHeight="1">
      <c r="A224" s="4"/>
      <c r="B224" s="7">
        <v>203</v>
      </c>
      <c r="C224" s="8" t="s">
        <v>47</v>
      </c>
      <c r="D224" s="146"/>
      <c r="E224" s="7">
        <v>3</v>
      </c>
      <c r="F224" s="186" t="s">
        <v>250</v>
      </c>
      <c r="G224" s="187"/>
      <c r="H224" s="121"/>
      <c r="I224" s="117"/>
      <c r="J224" s="171"/>
      <c r="K224" s="117"/>
      <c r="L224" s="113"/>
      <c r="M224" s="177">
        <f t="shared" si="26"/>
        <v>0</v>
      </c>
      <c r="N224" s="39">
        <f t="shared" si="27"/>
        <v>0</v>
      </c>
      <c r="O224" s="39">
        <f t="shared" si="28"/>
        <v>0</v>
      </c>
      <c r="P224" s="39">
        <f t="shared" si="32"/>
        <v>0</v>
      </c>
      <c r="S224" s="39">
        <f t="shared" si="29"/>
        <v>0</v>
      </c>
      <c r="T224" s="39">
        <f t="shared" si="30"/>
        <v>0</v>
      </c>
      <c r="U224" s="39">
        <f t="shared" si="31"/>
        <v>0</v>
      </c>
      <c r="Y224" s="4"/>
      <c r="Z224" s="4"/>
    </row>
    <row r="225" spans="1:26" s="39" customFormat="1" ht="58.5" customHeight="1">
      <c r="A225" s="4"/>
      <c r="B225" s="7">
        <v>204</v>
      </c>
      <c r="C225" s="8" t="s">
        <v>47</v>
      </c>
      <c r="D225" s="146"/>
      <c r="E225" s="7">
        <v>3</v>
      </c>
      <c r="F225" s="186" t="s">
        <v>449</v>
      </c>
      <c r="G225" s="187"/>
      <c r="H225" s="121"/>
      <c r="I225" s="117"/>
      <c r="J225" s="171"/>
      <c r="K225" s="117"/>
      <c r="L225" s="113"/>
      <c r="M225" s="177">
        <f t="shared" si="26"/>
        <v>0</v>
      </c>
      <c r="N225" s="39">
        <f t="shared" si="27"/>
        <v>0</v>
      </c>
      <c r="O225" s="39">
        <f t="shared" si="28"/>
        <v>0</v>
      </c>
      <c r="P225" s="39">
        <f t="shared" ref="P225" si="33">N225*O225</f>
        <v>0</v>
      </c>
      <c r="S225" s="39">
        <f t="shared" si="29"/>
        <v>0</v>
      </c>
      <c r="T225" s="39">
        <f t="shared" si="30"/>
        <v>0</v>
      </c>
      <c r="U225" s="39">
        <f t="shared" si="31"/>
        <v>0</v>
      </c>
      <c r="Y225" s="4"/>
      <c r="Z225" s="4"/>
    </row>
    <row r="226" spans="1:26" s="39" customFormat="1" ht="58.5" customHeight="1">
      <c r="A226" s="4"/>
      <c r="B226" s="7">
        <v>205</v>
      </c>
      <c r="C226" s="8" t="s">
        <v>416</v>
      </c>
      <c r="D226" s="146"/>
      <c r="E226" s="7">
        <v>0</v>
      </c>
      <c r="F226" s="186" t="s">
        <v>251</v>
      </c>
      <c r="G226" s="187"/>
      <c r="H226" s="121"/>
      <c r="I226" s="117"/>
      <c r="J226" s="171"/>
      <c r="K226" s="117"/>
      <c r="L226" s="113"/>
      <c r="M226" s="177" t="str">
        <f t="shared" si="26"/>
        <v/>
      </c>
      <c r="N226" s="39">
        <f t="shared" si="27"/>
        <v>1</v>
      </c>
      <c r="O226" s="39">
        <f t="shared" si="28"/>
        <v>0</v>
      </c>
      <c r="P226" s="39">
        <f t="shared" si="32"/>
        <v>0</v>
      </c>
      <c r="S226" s="39">
        <f t="shared" si="29"/>
        <v>1</v>
      </c>
      <c r="T226" s="39">
        <f t="shared" si="30"/>
        <v>0</v>
      </c>
      <c r="U226" s="39">
        <f t="shared" si="31"/>
        <v>0</v>
      </c>
      <c r="Y226" s="4"/>
      <c r="Z226" s="4"/>
    </row>
    <row r="227" spans="1:26" s="39" customFormat="1" ht="58.5" customHeight="1">
      <c r="A227" s="4"/>
      <c r="B227" s="7">
        <v>206</v>
      </c>
      <c r="C227" s="8" t="s">
        <v>416</v>
      </c>
      <c r="D227" s="146"/>
      <c r="E227" s="7">
        <v>1</v>
      </c>
      <c r="F227" s="186" t="s">
        <v>241</v>
      </c>
      <c r="G227" s="187"/>
      <c r="H227" s="121"/>
      <c r="I227" s="117"/>
      <c r="J227" s="171"/>
      <c r="K227" s="117"/>
      <c r="L227" s="113"/>
      <c r="M227" s="177" t="str">
        <f t="shared" si="26"/>
        <v/>
      </c>
      <c r="N227" s="39">
        <f t="shared" si="27"/>
        <v>1</v>
      </c>
      <c r="O227" s="39">
        <f t="shared" si="28"/>
        <v>0</v>
      </c>
      <c r="P227" s="39">
        <f t="shared" si="32"/>
        <v>0</v>
      </c>
      <c r="S227" s="39">
        <f t="shared" si="29"/>
        <v>1</v>
      </c>
      <c r="T227" s="39">
        <f t="shared" si="30"/>
        <v>0</v>
      </c>
      <c r="U227" s="39">
        <f t="shared" si="31"/>
        <v>0</v>
      </c>
      <c r="Y227" s="4"/>
      <c r="Z227" s="4"/>
    </row>
    <row r="228" spans="1:26" s="39" customFormat="1" ht="58.5" customHeight="1">
      <c r="A228" s="4"/>
      <c r="B228" s="7">
        <v>207</v>
      </c>
      <c r="C228" s="8" t="s">
        <v>416</v>
      </c>
      <c r="D228" s="146"/>
      <c r="E228" s="7">
        <v>1</v>
      </c>
      <c r="F228" s="186" t="s">
        <v>252</v>
      </c>
      <c r="G228" s="187"/>
      <c r="H228" s="121"/>
      <c r="I228" s="117"/>
      <c r="J228" s="171"/>
      <c r="K228" s="117"/>
      <c r="L228" s="113"/>
      <c r="M228" s="177" t="str">
        <f t="shared" si="26"/>
        <v/>
      </c>
      <c r="N228" s="39">
        <f t="shared" si="27"/>
        <v>1</v>
      </c>
      <c r="O228" s="39">
        <f t="shared" si="28"/>
        <v>0</v>
      </c>
      <c r="P228" s="39">
        <f t="shared" si="32"/>
        <v>0</v>
      </c>
      <c r="S228" s="39">
        <f t="shared" si="29"/>
        <v>1</v>
      </c>
      <c r="T228" s="39">
        <f t="shared" si="30"/>
        <v>0</v>
      </c>
      <c r="U228" s="39">
        <f t="shared" si="31"/>
        <v>0</v>
      </c>
      <c r="Y228" s="4"/>
      <c r="Z228" s="4"/>
    </row>
    <row r="229" spans="1:26" s="39" customFormat="1" ht="58.5" customHeight="1">
      <c r="A229" s="4"/>
      <c r="B229" s="7">
        <v>208</v>
      </c>
      <c r="C229" s="8" t="s">
        <v>416</v>
      </c>
      <c r="D229" s="146"/>
      <c r="E229" s="7">
        <v>1</v>
      </c>
      <c r="F229" s="186" t="s">
        <v>253</v>
      </c>
      <c r="G229" s="187"/>
      <c r="H229" s="121"/>
      <c r="I229" s="117"/>
      <c r="J229" s="171"/>
      <c r="K229" s="117"/>
      <c r="L229" s="113"/>
      <c r="M229" s="177" t="str">
        <f t="shared" si="26"/>
        <v/>
      </c>
      <c r="N229" s="39">
        <f t="shared" si="27"/>
        <v>1</v>
      </c>
      <c r="O229" s="39">
        <f t="shared" si="28"/>
        <v>0</v>
      </c>
      <c r="P229" s="39">
        <f t="shared" si="32"/>
        <v>0</v>
      </c>
      <c r="S229" s="39">
        <f t="shared" si="29"/>
        <v>1</v>
      </c>
      <c r="T229" s="39">
        <f t="shared" si="30"/>
        <v>0</v>
      </c>
      <c r="U229" s="39">
        <f t="shared" si="31"/>
        <v>0</v>
      </c>
      <c r="Y229" s="4"/>
      <c r="Z229" s="4"/>
    </row>
    <row r="230" spans="1:26" s="39" customFormat="1" ht="58.5" customHeight="1">
      <c r="A230" s="4"/>
      <c r="B230" s="7">
        <v>209</v>
      </c>
      <c r="C230" s="8" t="s">
        <v>416</v>
      </c>
      <c r="D230" s="146"/>
      <c r="E230" s="7">
        <v>1</v>
      </c>
      <c r="F230" s="186" t="s">
        <v>243</v>
      </c>
      <c r="G230" s="187"/>
      <c r="H230" s="121"/>
      <c r="I230" s="117"/>
      <c r="J230" s="171"/>
      <c r="K230" s="117"/>
      <c r="L230" s="113"/>
      <c r="M230" s="177" t="str">
        <f t="shared" si="26"/>
        <v/>
      </c>
      <c r="N230" s="39">
        <f t="shared" si="27"/>
        <v>1</v>
      </c>
      <c r="O230" s="39">
        <f t="shared" si="28"/>
        <v>0</v>
      </c>
      <c r="P230" s="39">
        <f t="shared" si="32"/>
        <v>0</v>
      </c>
      <c r="S230" s="39">
        <f t="shared" si="29"/>
        <v>1</v>
      </c>
      <c r="T230" s="39">
        <f t="shared" si="30"/>
        <v>0</v>
      </c>
      <c r="U230" s="39">
        <f t="shared" si="31"/>
        <v>0</v>
      </c>
      <c r="Y230" s="4"/>
      <c r="Z230" s="4"/>
    </row>
    <row r="231" spans="1:26" s="39" customFormat="1" ht="58.5" customHeight="1">
      <c r="A231" s="4"/>
      <c r="B231" s="7">
        <v>210</v>
      </c>
      <c r="C231" s="8" t="s">
        <v>416</v>
      </c>
      <c r="D231" s="146"/>
      <c r="E231" s="7">
        <v>1</v>
      </c>
      <c r="F231" s="186" t="s">
        <v>244</v>
      </c>
      <c r="G231" s="187"/>
      <c r="H231" s="121"/>
      <c r="I231" s="117"/>
      <c r="J231" s="171"/>
      <c r="K231" s="117"/>
      <c r="L231" s="113"/>
      <c r="M231" s="177" t="str">
        <f t="shared" si="26"/>
        <v/>
      </c>
      <c r="N231" s="39">
        <f t="shared" si="27"/>
        <v>1</v>
      </c>
      <c r="O231" s="39">
        <f t="shared" si="28"/>
        <v>0</v>
      </c>
      <c r="P231" s="39">
        <f t="shared" si="32"/>
        <v>0</v>
      </c>
      <c r="S231" s="39">
        <f t="shared" si="29"/>
        <v>1</v>
      </c>
      <c r="T231" s="39">
        <f t="shared" si="30"/>
        <v>0</v>
      </c>
      <c r="U231" s="39">
        <f t="shared" si="31"/>
        <v>0</v>
      </c>
      <c r="Y231" s="4"/>
      <c r="Z231" s="4"/>
    </row>
    <row r="232" spans="1:26" s="39" customFormat="1" ht="58.5" customHeight="1">
      <c r="A232" s="4"/>
      <c r="B232" s="7">
        <v>211</v>
      </c>
      <c r="C232" s="8" t="s">
        <v>416</v>
      </c>
      <c r="D232" s="146"/>
      <c r="E232" s="7">
        <v>2</v>
      </c>
      <c r="F232" s="186" t="s">
        <v>254</v>
      </c>
      <c r="G232" s="187"/>
      <c r="H232" s="121"/>
      <c r="I232" s="117"/>
      <c r="J232" s="171"/>
      <c r="K232" s="117"/>
      <c r="L232" s="113"/>
      <c r="M232" s="177">
        <f t="shared" si="26"/>
        <v>0</v>
      </c>
      <c r="N232" s="39">
        <f t="shared" si="27"/>
        <v>0</v>
      </c>
      <c r="O232" s="39">
        <f t="shared" si="28"/>
        <v>0</v>
      </c>
      <c r="P232" s="39">
        <f t="shared" si="32"/>
        <v>0</v>
      </c>
      <c r="S232" s="39">
        <f t="shared" si="29"/>
        <v>0</v>
      </c>
      <c r="T232" s="39">
        <f t="shared" si="30"/>
        <v>0</v>
      </c>
      <c r="U232" s="39">
        <f t="shared" si="31"/>
        <v>0</v>
      </c>
      <c r="Y232" s="4"/>
      <c r="Z232" s="4"/>
    </row>
    <row r="233" spans="1:26" s="39" customFormat="1" ht="58.5" customHeight="1">
      <c r="A233" s="4"/>
      <c r="B233" s="7">
        <v>212</v>
      </c>
      <c r="C233" s="8" t="s">
        <v>416</v>
      </c>
      <c r="D233" s="146"/>
      <c r="E233" s="7">
        <v>2</v>
      </c>
      <c r="F233" s="186" t="s">
        <v>255</v>
      </c>
      <c r="G233" s="187"/>
      <c r="H233" s="121"/>
      <c r="I233" s="117"/>
      <c r="J233" s="171"/>
      <c r="K233" s="117"/>
      <c r="L233" s="113"/>
      <c r="M233" s="177">
        <f t="shared" si="26"/>
        <v>0</v>
      </c>
      <c r="N233" s="39">
        <f t="shared" si="27"/>
        <v>0</v>
      </c>
      <c r="O233" s="39">
        <f t="shared" si="28"/>
        <v>0</v>
      </c>
      <c r="P233" s="39">
        <f t="shared" si="32"/>
        <v>0</v>
      </c>
      <c r="S233" s="39">
        <f t="shared" si="29"/>
        <v>0</v>
      </c>
      <c r="T233" s="39">
        <f t="shared" si="30"/>
        <v>0</v>
      </c>
      <c r="U233" s="39">
        <f t="shared" si="31"/>
        <v>0</v>
      </c>
      <c r="Y233" s="4"/>
      <c r="Z233" s="4"/>
    </row>
    <row r="234" spans="1:26" s="39" customFormat="1" ht="58.5" customHeight="1">
      <c r="A234" s="4"/>
      <c r="B234" s="7">
        <v>213</v>
      </c>
      <c r="C234" s="8" t="s">
        <v>416</v>
      </c>
      <c r="D234" s="146"/>
      <c r="E234" s="7">
        <v>2</v>
      </c>
      <c r="F234" s="186" t="s">
        <v>256</v>
      </c>
      <c r="G234" s="187"/>
      <c r="H234" s="121"/>
      <c r="I234" s="117"/>
      <c r="J234" s="171"/>
      <c r="K234" s="117"/>
      <c r="L234" s="113"/>
      <c r="M234" s="177">
        <f t="shared" si="26"/>
        <v>0</v>
      </c>
      <c r="N234" s="39">
        <f t="shared" si="27"/>
        <v>0</v>
      </c>
      <c r="O234" s="39">
        <f t="shared" si="28"/>
        <v>0</v>
      </c>
      <c r="P234" s="39">
        <f t="shared" si="32"/>
        <v>0</v>
      </c>
      <c r="S234" s="39">
        <f t="shared" si="29"/>
        <v>0</v>
      </c>
      <c r="T234" s="39">
        <f t="shared" si="30"/>
        <v>0</v>
      </c>
      <c r="U234" s="39">
        <f t="shared" si="31"/>
        <v>0</v>
      </c>
      <c r="Y234" s="4"/>
      <c r="Z234" s="4"/>
    </row>
    <row r="235" spans="1:26" s="39" customFormat="1" ht="58.5" customHeight="1">
      <c r="A235" s="4"/>
      <c r="B235" s="7">
        <v>214</v>
      </c>
      <c r="C235" s="8" t="s">
        <v>416</v>
      </c>
      <c r="D235" s="146"/>
      <c r="E235" s="7">
        <v>2</v>
      </c>
      <c r="F235" s="186" t="s">
        <v>214</v>
      </c>
      <c r="G235" s="187"/>
      <c r="H235" s="121"/>
      <c r="I235" s="117"/>
      <c r="J235" s="171"/>
      <c r="K235" s="117"/>
      <c r="L235" s="113"/>
      <c r="M235" s="177">
        <f t="shared" si="26"/>
        <v>0</v>
      </c>
      <c r="N235" s="39">
        <f t="shared" si="27"/>
        <v>0</v>
      </c>
      <c r="O235" s="39">
        <f t="shared" si="28"/>
        <v>0</v>
      </c>
      <c r="P235" s="39">
        <f t="shared" si="32"/>
        <v>0</v>
      </c>
      <c r="S235" s="39">
        <f t="shared" si="29"/>
        <v>0</v>
      </c>
      <c r="T235" s="39">
        <f t="shared" si="30"/>
        <v>0</v>
      </c>
      <c r="U235" s="39">
        <f t="shared" si="31"/>
        <v>0</v>
      </c>
      <c r="Y235" s="4"/>
      <c r="Z235" s="4"/>
    </row>
    <row r="236" spans="1:26" s="39" customFormat="1" ht="58.5" customHeight="1">
      <c r="A236" s="4"/>
      <c r="B236" s="7">
        <v>215</v>
      </c>
      <c r="C236" s="8" t="s">
        <v>416</v>
      </c>
      <c r="D236" s="146"/>
      <c r="E236" s="7">
        <v>3</v>
      </c>
      <c r="F236" s="186" t="s">
        <v>257</v>
      </c>
      <c r="G236" s="187"/>
      <c r="H236" s="121"/>
      <c r="I236" s="117"/>
      <c r="J236" s="171"/>
      <c r="K236" s="117"/>
      <c r="L236" s="113"/>
      <c r="M236" s="177">
        <f t="shared" si="26"/>
        <v>0</v>
      </c>
      <c r="N236" s="39">
        <f t="shared" si="27"/>
        <v>0</v>
      </c>
      <c r="O236" s="39">
        <f t="shared" si="28"/>
        <v>0</v>
      </c>
      <c r="P236" s="39">
        <f t="shared" si="32"/>
        <v>0</v>
      </c>
      <c r="S236" s="39">
        <f t="shared" si="29"/>
        <v>0</v>
      </c>
      <c r="T236" s="39">
        <f t="shared" si="30"/>
        <v>0</v>
      </c>
      <c r="U236" s="39">
        <f t="shared" si="31"/>
        <v>0</v>
      </c>
      <c r="Y236" s="4"/>
      <c r="Z236" s="4"/>
    </row>
    <row r="237" spans="1:26" s="39" customFormat="1" ht="58.5" customHeight="1">
      <c r="A237" s="4"/>
      <c r="B237" s="7">
        <v>216</v>
      </c>
      <c r="C237" s="8" t="s">
        <v>416</v>
      </c>
      <c r="D237" s="146"/>
      <c r="E237" s="7">
        <v>3</v>
      </c>
      <c r="F237" s="186" t="s">
        <v>208</v>
      </c>
      <c r="G237" s="187"/>
      <c r="H237" s="121"/>
      <c r="I237" s="117"/>
      <c r="J237" s="171"/>
      <c r="K237" s="117"/>
      <c r="L237" s="113"/>
      <c r="M237" s="177">
        <f t="shared" si="26"/>
        <v>0</v>
      </c>
      <c r="N237" s="39">
        <f t="shared" si="27"/>
        <v>0</v>
      </c>
      <c r="O237" s="39">
        <f t="shared" si="28"/>
        <v>0</v>
      </c>
      <c r="P237" s="39">
        <f t="shared" si="32"/>
        <v>0</v>
      </c>
      <c r="S237" s="39">
        <f t="shared" si="29"/>
        <v>0</v>
      </c>
      <c r="T237" s="39">
        <f t="shared" si="30"/>
        <v>0</v>
      </c>
      <c r="U237" s="39">
        <f t="shared" si="31"/>
        <v>0</v>
      </c>
      <c r="Y237" s="4"/>
      <c r="Z237" s="4"/>
    </row>
    <row r="238" spans="1:26" s="39" customFormat="1" ht="58.5" customHeight="1">
      <c r="A238" s="4"/>
      <c r="B238" s="7">
        <v>217</v>
      </c>
      <c r="C238" s="8" t="s">
        <v>416</v>
      </c>
      <c r="D238" s="146"/>
      <c r="E238" s="7">
        <v>3</v>
      </c>
      <c r="F238" s="186" t="s">
        <v>249</v>
      </c>
      <c r="G238" s="187"/>
      <c r="H238" s="121"/>
      <c r="I238" s="117"/>
      <c r="J238" s="171"/>
      <c r="K238" s="117"/>
      <c r="L238" s="113"/>
      <c r="M238" s="177">
        <f t="shared" si="26"/>
        <v>0</v>
      </c>
      <c r="N238" s="39">
        <f t="shared" si="27"/>
        <v>0</v>
      </c>
      <c r="O238" s="39">
        <f t="shared" si="28"/>
        <v>0</v>
      </c>
      <c r="P238" s="39">
        <f t="shared" si="32"/>
        <v>0</v>
      </c>
      <c r="S238" s="39">
        <f t="shared" si="29"/>
        <v>0</v>
      </c>
      <c r="T238" s="39">
        <f t="shared" si="30"/>
        <v>0</v>
      </c>
      <c r="U238" s="39">
        <f t="shared" si="31"/>
        <v>0</v>
      </c>
      <c r="Y238" s="4"/>
      <c r="Z238" s="4"/>
    </row>
    <row r="239" spans="1:26" s="39" customFormat="1" ht="58.5" customHeight="1">
      <c r="A239" s="4"/>
      <c r="B239" s="7">
        <v>218</v>
      </c>
      <c r="C239" s="8" t="s">
        <v>416</v>
      </c>
      <c r="D239" s="146"/>
      <c r="E239" s="7">
        <v>3</v>
      </c>
      <c r="F239" s="186" t="s">
        <v>258</v>
      </c>
      <c r="G239" s="187"/>
      <c r="H239" s="121"/>
      <c r="I239" s="117"/>
      <c r="J239" s="171"/>
      <c r="K239" s="117"/>
      <c r="L239" s="113"/>
      <c r="M239" s="177">
        <f t="shared" si="26"/>
        <v>0</v>
      </c>
      <c r="N239" s="39">
        <f t="shared" si="27"/>
        <v>0</v>
      </c>
      <c r="O239" s="39">
        <f t="shared" si="28"/>
        <v>0</v>
      </c>
      <c r="P239" s="39">
        <f t="shared" si="32"/>
        <v>0</v>
      </c>
      <c r="S239" s="39">
        <f t="shared" si="29"/>
        <v>0</v>
      </c>
      <c r="T239" s="39">
        <f t="shared" si="30"/>
        <v>0</v>
      </c>
      <c r="U239" s="39">
        <f t="shared" si="31"/>
        <v>0</v>
      </c>
      <c r="Y239" s="4"/>
      <c r="Z239" s="4"/>
    </row>
    <row r="240" spans="1:26" s="39" customFormat="1" ht="58.5" customHeight="1">
      <c r="A240" s="4"/>
      <c r="B240" s="7">
        <v>219</v>
      </c>
      <c r="C240" s="8" t="s">
        <v>53</v>
      </c>
      <c r="D240" s="146"/>
      <c r="E240" s="7">
        <v>0</v>
      </c>
      <c r="F240" s="186" t="s">
        <v>583</v>
      </c>
      <c r="G240" s="187"/>
      <c r="H240" s="121"/>
      <c r="I240" s="117"/>
      <c r="J240" s="171"/>
      <c r="K240" s="117"/>
      <c r="L240" s="113"/>
      <c r="M240" s="177" t="str">
        <f t="shared" si="26"/>
        <v/>
      </c>
      <c r="N240" s="39">
        <f t="shared" si="27"/>
        <v>1</v>
      </c>
      <c r="O240" s="39">
        <f t="shared" si="28"/>
        <v>0</v>
      </c>
      <c r="P240" s="39">
        <f t="shared" si="32"/>
        <v>0</v>
      </c>
      <c r="S240" s="39">
        <f t="shared" si="29"/>
        <v>1</v>
      </c>
      <c r="T240" s="39">
        <f t="shared" si="30"/>
        <v>0</v>
      </c>
      <c r="U240" s="39">
        <f t="shared" si="31"/>
        <v>0</v>
      </c>
      <c r="Y240" s="4"/>
      <c r="Z240" s="4"/>
    </row>
    <row r="241" spans="1:26" s="39" customFormat="1" ht="58.5" customHeight="1">
      <c r="A241" s="4"/>
      <c r="B241" s="7">
        <v>220</v>
      </c>
      <c r="C241" s="8" t="s">
        <v>53</v>
      </c>
      <c r="D241" s="146"/>
      <c r="E241" s="7">
        <v>1</v>
      </c>
      <c r="F241" s="186" t="s">
        <v>259</v>
      </c>
      <c r="G241" s="187"/>
      <c r="H241" s="121"/>
      <c r="I241" s="117"/>
      <c r="J241" s="171"/>
      <c r="K241" s="117"/>
      <c r="L241" s="113"/>
      <c r="M241" s="177" t="str">
        <f t="shared" si="26"/>
        <v/>
      </c>
      <c r="N241" s="39">
        <f t="shared" si="27"/>
        <v>1</v>
      </c>
      <c r="O241" s="39">
        <f t="shared" si="28"/>
        <v>0</v>
      </c>
      <c r="P241" s="39">
        <f t="shared" si="32"/>
        <v>0</v>
      </c>
      <c r="S241" s="39">
        <f t="shared" si="29"/>
        <v>1</v>
      </c>
      <c r="T241" s="39">
        <f t="shared" si="30"/>
        <v>0</v>
      </c>
      <c r="U241" s="39">
        <f t="shared" si="31"/>
        <v>0</v>
      </c>
      <c r="Y241" s="4"/>
      <c r="Z241" s="4"/>
    </row>
    <row r="242" spans="1:26" s="39" customFormat="1" ht="64.150000000000006" customHeight="1">
      <c r="A242" s="4"/>
      <c r="B242" s="7">
        <v>221</v>
      </c>
      <c r="C242" s="8" t="s">
        <v>53</v>
      </c>
      <c r="D242" s="146"/>
      <c r="E242" s="7">
        <v>1</v>
      </c>
      <c r="F242" s="186" t="s">
        <v>260</v>
      </c>
      <c r="G242" s="187"/>
      <c r="H242" s="121"/>
      <c r="I242" s="117"/>
      <c r="J242" s="171"/>
      <c r="K242" s="117"/>
      <c r="L242" s="113"/>
      <c r="M242" s="177" t="str">
        <f t="shared" si="26"/>
        <v/>
      </c>
      <c r="N242" s="39">
        <f t="shared" si="27"/>
        <v>1</v>
      </c>
      <c r="O242" s="39">
        <f t="shared" si="28"/>
        <v>0</v>
      </c>
      <c r="P242" s="39">
        <f>N242*O242</f>
        <v>0</v>
      </c>
      <c r="S242" s="39">
        <f t="shared" si="29"/>
        <v>1</v>
      </c>
      <c r="T242" s="39">
        <f>IF(J242="Y",1,0)</f>
        <v>0</v>
      </c>
      <c r="U242" s="39">
        <f>S242*T242</f>
        <v>0</v>
      </c>
      <c r="Y242" s="4"/>
      <c r="Z242" s="4"/>
    </row>
    <row r="243" spans="1:26" s="39" customFormat="1" ht="58.5" customHeight="1">
      <c r="A243" s="4"/>
      <c r="B243" s="7">
        <v>222</v>
      </c>
      <c r="C243" s="8" t="s">
        <v>53</v>
      </c>
      <c r="D243" s="146"/>
      <c r="E243" s="7">
        <v>1</v>
      </c>
      <c r="F243" s="186" t="s">
        <v>261</v>
      </c>
      <c r="G243" s="187"/>
      <c r="H243" s="121"/>
      <c r="I243" s="117"/>
      <c r="J243" s="171"/>
      <c r="K243" s="117"/>
      <c r="L243" s="113"/>
      <c r="M243" s="177" t="str">
        <f t="shared" si="26"/>
        <v/>
      </c>
      <c r="N243" s="39">
        <f t="shared" si="27"/>
        <v>1</v>
      </c>
      <c r="O243" s="39">
        <f t="shared" si="28"/>
        <v>0</v>
      </c>
      <c r="P243" s="39">
        <f t="shared" si="32"/>
        <v>0</v>
      </c>
      <c r="S243" s="39">
        <f t="shared" si="29"/>
        <v>1</v>
      </c>
      <c r="T243" s="39">
        <f t="shared" si="30"/>
        <v>0</v>
      </c>
      <c r="U243" s="39">
        <f t="shared" si="31"/>
        <v>0</v>
      </c>
      <c r="Y243" s="4"/>
      <c r="Z243" s="4"/>
    </row>
    <row r="244" spans="1:26" s="39" customFormat="1" ht="58.5" customHeight="1">
      <c r="A244" s="4"/>
      <c r="B244" s="7">
        <v>223</v>
      </c>
      <c r="C244" s="8" t="s">
        <v>53</v>
      </c>
      <c r="D244" s="146"/>
      <c r="E244" s="7">
        <v>1</v>
      </c>
      <c r="F244" s="186" t="s">
        <v>262</v>
      </c>
      <c r="G244" s="187"/>
      <c r="H244" s="121"/>
      <c r="I244" s="117"/>
      <c r="J244" s="171"/>
      <c r="K244" s="117"/>
      <c r="L244" s="113"/>
      <c r="M244" s="177" t="str">
        <f t="shared" si="26"/>
        <v/>
      </c>
      <c r="N244" s="39">
        <f t="shared" si="27"/>
        <v>1</v>
      </c>
      <c r="O244" s="39">
        <f t="shared" si="28"/>
        <v>0</v>
      </c>
      <c r="P244" s="39">
        <f t="shared" si="32"/>
        <v>0</v>
      </c>
      <c r="S244" s="39">
        <f t="shared" si="29"/>
        <v>1</v>
      </c>
      <c r="T244" s="39">
        <f t="shared" si="30"/>
        <v>0</v>
      </c>
      <c r="U244" s="39">
        <f t="shared" si="31"/>
        <v>0</v>
      </c>
      <c r="Y244" s="4"/>
      <c r="Z244" s="4"/>
    </row>
    <row r="245" spans="1:26" s="39" customFormat="1" ht="66" customHeight="1">
      <c r="A245" s="4"/>
      <c r="B245" s="7">
        <v>224</v>
      </c>
      <c r="C245" s="8" t="s">
        <v>53</v>
      </c>
      <c r="D245" s="146"/>
      <c r="E245" s="7">
        <v>1</v>
      </c>
      <c r="F245" s="186" t="s">
        <v>263</v>
      </c>
      <c r="G245" s="187"/>
      <c r="H245" s="121"/>
      <c r="I245" s="117"/>
      <c r="J245" s="171"/>
      <c r="K245" s="117"/>
      <c r="L245" s="113"/>
      <c r="M245" s="177" t="str">
        <f t="shared" si="26"/>
        <v/>
      </c>
      <c r="N245" s="39">
        <f t="shared" si="27"/>
        <v>1</v>
      </c>
      <c r="O245" s="39">
        <f t="shared" si="28"/>
        <v>0</v>
      </c>
      <c r="P245" s="39">
        <f t="shared" si="32"/>
        <v>0</v>
      </c>
      <c r="S245" s="39">
        <f t="shared" si="29"/>
        <v>1</v>
      </c>
      <c r="T245" s="39">
        <f t="shared" si="30"/>
        <v>0</v>
      </c>
      <c r="U245" s="39">
        <f t="shared" si="31"/>
        <v>0</v>
      </c>
      <c r="Y245" s="4"/>
      <c r="Z245" s="4"/>
    </row>
    <row r="246" spans="1:26" s="39" customFormat="1" ht="58.5" customHeight="1">
      <c r="A246" s="4"/>
      <c r="B246" s="7">
        <v>225</v>
      </c>
      <c r="C246" s="8" t="s">
        <v>53</v>
      </c>
      <c r="D246" s="146"/>
      <c r="E246" s="7">
        <v>1</v>
      </c>
      <c r="F246" s="186" t="s">
        <v>264</v>
      </c>
      <c r="G246" s="187"/>
      <c r="H246" s="121"/>
      <c r="I246" s="117"/>
      <c r="J246" s="171"/>
      <c r="K246" s="117"/>
      <c r="L246" s="113"/>
      <c r="M246" s="177" t="str">
        <f t="shared" si="26"/>
        <v/>
      </c>
      <c r="N246" s="39">
        <f t="shared" si="27"/>
        <v>1</v>
      </c>
      <c r="O246" s="39">
        <f t="shared" si="28"/>
        <v>0</v>
      </c>
      <c r="P246" s="39">
        <f t="shared" si="32"/>
        <v>0</v>
      </c>
      <c r="S246" s="39">
        <f t="shared" si="29"/>
        <v>1</v>
      </c>
      <c r="T246" s="39">
        <f t="shared" si="30"/>
        <v>0</v>
      </c>
      <c r="U246" s="39">
        <f t="shared" si="31"/>
        <v>0</v>
      </c>
      <c r="Y246" s="4"/>
      <c r="Z246" s="4"/>
    </row>
    <row r="247" spans="1:26" s="39" customFormat="1" ht="72.75" customHeight="1">
      <c r="A247" s="4"/>
      <c r="B247" s="7">
        <v>226</v>
      </c>
      <c r="C247" s="8" t="s">
        <v>53</v>
      </c>
      <c r="D247" s="146"/>
      <c r="E247" s="7">
        <v>2</v>
      </c>
      <c r="F247" s="186" t="s">
        <v>265</v>
      </c>
      <c r="G247" s="187"/>
      <c r="H247" s="121"/>
      <c r="I247" s="117"/>
      <c r="J247" s="171"/>
      <c r="K247" s="117"/>
      <c r="L247" s="113"/>
      <c r="M247" s="177">
        <f t="shared" si="26"/>
        <v>0</v>
      </c>
      <c r="N247" s="39">
        <f t="shared" si="27"/>
        <v>0</v>
      </c>
      <c r="O247" s="39">
        <f t="shared" si="28"/>
        <v>0</v>
      </c>
      <c r="P247" s="39">
        <f t="shared" si="32"/>
        <v>0</v>
      </c>
      <c r="S247" s="39">
        <f t="shared" si="29"/>
        <v>0</v>
      </c>
      <c r="T247" s="39">
        <f t="shared" si="30"/>
        <v>0</v>
      </c>
      <c r="U247" s="39">
        <f t="shared" si="31"/>
        <v>0</v>
      </c>
      <c r="Y247" s="4"/>
      <c r="Z247" s="4"/>
    </row>
    <row r="248" spans="1:26" s="39" customFormat="1" ht="58.5" customHeight="1">
      <c r="A248" s="4"/>
      <c r="B248" s="7">
        <v>227</v>
      </c>
      <c r="C248" s="8" t="s">
        <v>53</v>
      </c>
      <c r="D248" s="146"/>
      <c r="E248" s="7">
        <v>2</v>
      </c>
      <c r="F248" s="186" t="s">
        <v>266</v>
      </c>
      <c r="G248" s="187"/>
      <c r="H248" s="121"/>
      <c r="I248" s="117"/>
      <c r="J248" s="171"/>
      <c r="K248" s="117"/>
      <c r="L248" s="113"/>
      <c r="M248" s="177">
        <f t="shared" si="26"/>
        <v>0</v>
      </c>
      <c r="N248" s="39">
        <f t="shared" si="27"/>
        <v>0</v>
      </c>
      <c r="O248" s="39">
        <f t="shared" si="28"/>
        <v>0</v>
      </c>
      <c r="P248" s="39">
        <f t="shared" si="32"/>
        <v>0</v>
      </c>
      <c r="S248" s="39">
        <f t="shared" si="29"/>
        <v>0</v>
      </c>
      <c r="T248" s="39">
        <f t="shared" si="30"/>
        <v>0</v>
      </c>
      <c r="U248" s="39">
        <f t="shared" si="31"/>
        <v>0</v>
      </c>
      <c r="Y248" s="4"/>
      <c r="Z248" s="4"/>
    </row>
    <row r="249" spans="1:26" s="39" customFormat="1" ht="58.5" customHeight="1">
      <c r="A249" s="4"/>
      <c r="B249" s="7">
        <v>228</v>
      </c>
      <c r="C249" s="8" t="s">
        <v>53</v>
      </c>
      <c r="D249" s="146"/>
      <c r="E249" s="7">
        <v>2</v>
      </c>
      <c r="F249" s="186" t="s">
        <v>267</v>
      </c>
      <c r="G249" s="187"/>
      <c r="H249" s="121"/>
      <c r="I249" s="117"/>
      <c r="J249" s="171"/>
      <c r="K249" s="117"/>
      <c r="L249" s="113"/>
      <c r="M249" s="177">
        <f t="shared" si="26"/>
        <v>0</v>
      </c>
      <c r="N249" s="39">
        <f t="shared" si="27"/>
        <v>0</v>
      </c>
      <c r="O249" s="39">
        <f t="shared" si="28"/>
        <v>0</v>
      </c>
      <c r="P249" s="39">
        <f t="shared" si="32"/>
        <v>0</v>
      </c>
      <c r="S249" s="39">
        <f t="shared" si="29"/>
        <v>0</v>
      </c>
      <c r="T249" s="39">
        <f t="shared" si="30"/>
        <v>0</v>
      </c>
      <c r="U249" s="39">
        <f t="shared" si="31"/>
        <v>0</v>
      </c>
      <c r="Y249" s="4"/>
      <c r="Z249" s="4"/>
    </row>
    <row r="250" spans="1:26" s="39" customFormat="1" ht="64.150000000000006" customHeight="1">
      <c r="A250" s="4"/>
      <c r="B250" s="7">
        <v>229</v>
      </c>
      <c r="C250" s="8" t="s">
        <v>53</v>
      </c>
      <c r="D250" s="146"/>
      <c r="E250" s="7">
        <v>2</v>
      </c>
      <c r="F250" s="186" t="s">
        <v>268</v>
      </c>
      <c r="G250" s="187"/>
      <c r="H250" s="121"/>
      <c r="I250" s="117"/>
      <c r="J250" s="171"/>
      <c r="K250" s="117"/>
      <c r="L250" s="113"/>
      <c r="M250" s="177">
        <f t="shared" si="26"/>
        <v>0</v>
      </c>
      <c r="N250" s="39">
        <f t="shared" si="27"/>
        <v>0</v>
      </c>
      <c r="O250" s="39">
        <f t="shared" si="28"/>
        <v>0</v>
      </c>
      <c r="P250" s="39">
        <f t="shared" si="32"/>
        <v>0</v>
      </c>
      <c r="S250" s="39">
        <f t="shared" si="29"/>
        <v>0</v>
      </c>
      <c r="T250" s="39">
        <f t="shared" si="30"/>
        <v>0</v>
      </c>
      <c r="U250" s="39">
        <f t="shared" si="31"/>
        <v>0</v>
      </c>
      <c r="Y250" s="4"/>
      <c r="Z250" s="4"/>
    </row>
    <row r="251" spans="1:26" s="39" customFormat="1" ht="58.5" customHeight="1">
      <c r="A251" s="4"/>
      <c r="B251" s="7">
        <v>230</v>
      </c>
      <c r="C251" s="8" t="s">
        <v>53</v>
      </c>
      <c r="D251" s="146"/>
      <c r="E251" s="7">
        <v>2</v>
      </c>
      <c r="F251" s="186" t="s">
        <v>269</v>
      </c>
      <c r="G251" s="187"/>
      <c r="H251" s="121"/>
      <c r="I251" s="117"/>
      <c r="J251" s="171"/>
      <c r="K251" s="117"/>
      <c r="L251" s="113"/>
      <c r="M251" s="177">
        <f t="shared" si="26"/>
        <v>0</v>
      </c>
      <c r="N251" s="39">
        <f t="shared" si="27"/>
        <v>0</v>
      </c>
      <c r="O251" s="39">
        <f t="shared" si="28"/>
        <v>0</v>
      </c>
      <c r="P251" s="39">
        <f t="shared" si="32"/>
        <v>0</v>
      </c>
      <c r="S251" s="39">
        <f t="shared" si="29"/>
        <v>0</v>
      </c>
      <c r="T251" s="39">
        <f t="shared" si="30"/>
        <v>0</v>
      </c>
      <c r="U251" s="39">
        <f t="shared" si="31"/>
        <v>0</v>
      </c>
      <c r="Y251" s="4"/>
      <c r="Z251" s="4"/>
    </row>
    <row r="252" spans="1:26" s="39" customFormat="1" ht="58.5" customHeight="1">
      <c r="A252" s="4"/>
      <c r="B252" s="7">
        <v>231</v>
      </c>
      <c r="C252" s="8" t="s">
        <v>53</v>
      </c>
      <c r="D252" s="146"/>
      <c r="E252" s="7">
        <v>2</v>
      </c>
      <c r="F252" s="186" t="s">
        <v>270</v>
      </c>
      <c r="G252" s="187"/>
      <c r="H252" s="121"/>
      <c r="I252" s="117"/>
      <c r="J252" s="171"/>
      <c r="K252" s="117"/>
      <c r="L252" s="113"/>
      <c r="M252" s="177">
        <f t="shared" si="26"/>
        <v>0</v>
      </c>
      <c r="N252" s="39">
        <f t="shared" si="27"/>
        <v>0</v>
      </c>
      <c r="O252" s="39">
        <f t="shared" si="28"/>
        <v>0</v>
      </c>
      <c r="P252" s="39">
        <f t="shared" si="32"/>
        <v>0</v>
      </c>
      <c r="S252" s="39">
        <f t="shared" si="29"/>
        <v>0</v>
      </c>
      <c r="T252" s="39">
        <f t="shared" si="30"/>
        <v>0</v>
      </c>
      <c r="U252" s="39">
        <f t="shared" si="31"/>
        <v>0</v>
      </c>
      <c r="Y252" s="4"/>
      <c r="Z252" s="4"/>
    </row>
    <row r="253" spans="1:26" s="39" customFormat="1" ht="58.5" customHeight="1">
      <c r="A253" s="4"/>
      <c r="B253" s="7">
        <v>232</v>
      </c>
      <c r="C253" s="8" t="s">
        <v>53</v>
      </c>
      <c r="D253" s="146"/>
      <c r="E253" s="7">
        <v>3</v>
      </c>
      <c r="F253" s="186" t="s">
        <v>271</v>
      </c>
      <c r="G253" s="187"/>
      <c r="H253" s="121"/>
      <c r="I253" s="117"/>
      <c r="J253" s="171"/>
      <c r="K253" s="117"/>
      <c r="L253" s="113"/>
      <c r="M253" s="177">
        <f t="shared" si="26"/>
        <v>0</v>
      </c>
      <c r="N253" s="39">
        <f t="shared" si="27"/>
        <v>0</v>
      </c>
      <c r="O253" s="39">
        <f t="shared" si="28"/>
        <v>0</v>
      </c>
      <c r="P253" s="39">
        <f t="shared" si="32"/>
        <v>0</v>
      </c>
      <c r="S253" s="39">
        <f t="shared" si="29"/>
        <v>0</v>
      </c>
      <c r="T253" s="39">
        <f t="shared" si="30"/>
        <v>0</v>
      </c>
      <c r="U253" s="39">
        <f t="shared" si="31"/>
        <v>0</v>
      </c>
      <c r="Y253" s="4"/>
      <c r="Z253" s="4"/>
    </row>
    <row r="254" spans="1:26" s="39" customFormat="1" ht="58.5" customHeight="1">
      <c r="A254" s="4"/>
      <c r="B254" s="7">
        <v>233</v>
      </c>
      <c r="C254" s="8" t="s">
        <v>53</v>
      </c>
      <c r="D254" s="146"/>
      <c r="E254" s="7">
        <v>3</v>
      </c>
      <c r="F254" s="186" t="s">
        <v>272</v>
      </c>
      <c r="G254" s="187"/>
      <c r="H254" s="121"/>
      <c r="I254" s="117"/>
      <c r="J254" s="171"/>
      <c r="K254" s="117"/>
      <c r="L254" s="113"/>
      <c r="M254" s="177">
        <f t="shared" si="26"/>
        <v>0</v>
      </c>
      <c r="N254" s="39">
        <f t="shared" si="27"/>
        <v>0</v>
      </c>
      <c r="O254" s="39">
        <f t="shared" si="28"/>
        <v>0</v>
      </c>
      <c r="P254" s="39">
        <f t="shared" si="32"/>
        <v>0</v>
      </c>
      <c r="S254" s="39">
        <f t="shared" si="29"/>
        <v>0</v>
      </c>
      <c r="T254" s="39">
        <f t="shared" si="30"/>
        <v>0</v>
      </c>
      <c r="U254" s="39">
        <f t="shared" si="31"/>
        <v>0</v>
      </c>
      <c r="Y254" s="4"/>
      <c r="Z254" s="4"/>
    </row>
    <row r="255" spans="1:26" s="39" customFormat="1" ht="58.5" customHeight="1">
      <c r="A255" s="4"/>
      <c r="B255" s="7">
        <v>234</v>
      </c>
      <c r="C255" s="8" t="s">
        <v>53</v>
      </c>
      <c r="D255" s="146"/>
      <c r="E255" s="7">
        <v>3</v>
      </c>
      <c r="F255" s="186" t="s">
        <v>273</v>
      </c>
      <c r="G255" s="187"/>
      <c r="H255" s="121"/>
      <c r="I255" s="117"/>
      <c r="J255" s="171"/>
      <c r="K255" s="117"/>
      <c r="L255" s="113"/>
      <c r="M255" s="177">
        <f t="shared" si="26"/>
        <v>0</v>
      </c>
      <c r="N255" s="39">
        <f t="shared" si="27"/>
        <v>0</v>
      </c>
      <c r="O255" s="39">
        <f t="shared" si="28"/>
        <v>0</v>
      </c>
      <c r="P255" s="39">
        <f t="shared" si="32"/>
        <v>0</v>
      </c>
      <c r="S255" s="39">
        <f t="shared" si="29"/>
        <v>0</v>
      </c>
      <c r="T255" s="39">
        <f t="shared" si="30"/>
        <v>0</v>
      </c>
      <c r="U255" s="39">
        <f t="shared" si="31"/>
        <v>0</v>
      </c>
      <c r="Y255" s="4"/>
      <c r="Z255" s="4"/>
    </row>
    <row r="256" spans="1:26" s="39" customFormat="1" ht="58.5" customHeight="1">
      <c r="A256" s="4"/>
      <c r="B256" s="7">
        <v>235</v>
      </c>
      <c r="C256" s="8" t="s">
        <v>53</v>
      </c>
      <c r="D256" s="146"/>
      <c r="E256" s="7">
        <v>3</v>
      </c>
      <c r="F256" s="186" t="s">
        <v>274</v>
      </c>
      <c r="G256" s="187"/>
      <c r="H256" s="121"/>
      <c r="I256" s="117"/>
      <c r="J256" s="171"/>
      <c r="K256" s="117"/>
      <c r="L256" s="113"/>
      <c r="M256" s="177">
        <f t="shared" si="26"/>
        <v>0</v>
      </c>
      <c r="N256" s="39">
        <f t="shared" si="27"/>
        <v>0</v>
      </c>
      <c r="O256" s="39">
        <f t="shared" si="28"/>
        <v>0</v>
      </c>
      <c r="P256" s="39">
        <f t="shared" si="32"/>
        <v>0</v>
      </c>
      <c r="S256" s="39">
        <f t="shared" si="29"/>
        <v>0</v>
      </c>
      <c r="T256" s="39">
        <f t="shared" si="30"/>
        <v>0</v>
      </c>
      <c r="U256" s="39">
        <f t="shared" si="31"/>
        <v>0</v>
      </c>
      <c r="Y256" s="4"/>
      <c r="Z256" s="4"/>
    </row>
    <row r="257" spans="1:26" s="39" customFormat="1" ht="76.5" customHeight="1">
      <c r="A257" s="4"/>
      <c r="B257" s="7">
        <v>236</v>
      </c>
      <c r="C257" s="8" t="s">
        <v>275</v>
      </c>
      <c r="D257" s="146" t="s">
        <v>560</v>
      </c>
      <c r="E257" s="7">
        <v>1</v>
      </c>
      <c r="F257" s="186" t="s">
        <v>561</v>
      </c>
      <c r="G257" s="187"/>
      <c r="H257" s="121"/>
      <c r="I257" s="117"/>
      <c r="J257" s="171"/>
      <c r="K257" s="117"/>
      <c r="L257" s="113"/>
      <c r="M257" s="177" t="str">
        <f t="shared" si="26"/>
        <v/>
      </c>
      <c r="N257" s="39">
        <f t="shared" si="27"/>
        <v>1</v>
      </c>
      <c r="O257" s="39">
        <f t="shared" si="28"/>
        <v>0</v>
      </c>
      <c r="P257" s="39">
        <f t="shared" si="32"/>
        <v>0</v>
      </c>
      <c r="S257" s="39">
        <f t="shared" si="29"/>
        <v>1</v>
      </c>
      <c r="T257" s="39">
        <f t="shared" si="30"/>
        <v>0</v>
      </c>
      <c r="U257" s="39">
        <f t="shared" si="31"/>
        <v>0</v>
      </c>
      <c r="Y257" s="4"/>
      <c r="Z257" s="4"/>
    </row>
    <row r="258" spans="1:26" s="39" customFormat="1" ht="58.5" customHeight="1">
      <c r="A258" s="4"/>
      <c r="B258" s="7">
        <v>237</v>
      </c>
      <c r="C258" s="8" t="s">
        <v>275</v>
      </c>
      <c r="D258" s="146"/>
      <c r="E258" s="7">
        <v>1</v>
      </c>
      <c r="F258" s="186" t="s">
        <v>276</v>
      </c>
      <c r="G258" s="187"/>
      <c r="H258" s="121"/>
      <c r="I258" s="117"/>
      <c r="J258" s="171"/>
      <c r="K258" s="117"/>
      <c r="L258" s="113"/>
      <c r="M258" s="177" t="str">
        <f t="shared" si="26"/>
        <v/>
      </c>
      <c r="N258" s="39">
        <f t="shared" si="27"/>
        <v>1</v>
      </c>
      <c r="O258" s="39">
        <f t="shared" si="28"/>
        <v>0</v>
      </c>
      <c r="P258" s="39">
        <f t="shared" si="32"/>
        <v>0</v>
      </c>
      <c r="S258" s="39">
        <f t="shared" si="29"/>
        <v>1</v>
      </c>
      <c r="T258" s="39">
        <f t="shared" si="30"/>
        <v>0</v>
      </c>
      <c r="U258" s="39">
        <f t="shared" si="31"/>
        <v>0</v>
      </c>
      <c r="Y258" s="4"/>
      <c r="Z258" s="4"/>
    </row>
    <row r="259" spans="1:26" s="39" customFormat="1" ht="58.5" customHeight="1">
      <c r="A259" s="4"/>
      <c r="B259" s="7">
        <v>238</v>
      </c>
      <c r="C259" s="8" t="s">
        <v>275</v>
      </c>
      <c r="D259" s="146"/>
      <c r="E259" s="7">
        <v>1</v>
      </c>
      <c r="F259" s="186" t="s">
        <v>277</v>
      </c>
      <c r="G259" s="187"/>
      <c r="H259" s="121"/>
      <c r="I259" s="117"/>
      <c r="J259" s="171"/>
      <c r="K259" s="117"/>
      <c r="L259" s="113"/>
      <c r="M259" s="177" t="str">
        <f t="shared" si="26"/>
        <v/>
      </c>
      <c r="N259" s="39">
        <f t="shared" si="27"/>
        <v>1</v>
      </c>
      <c r="O259" s="39">
        <f t="shared" si="28"/>
        <v>0</v>
      </c>
      <c r="P259" s="39">
        <f t="shared" si="32"/>
        <v>0</v>
      </c>
      <c r="S259" s="39">
        <f t="shared" si="29"/>
        <v>1</v>
      </c>
      <c r="T259" s="39">
        <f t="shared" si="30"/>
        <v>0</v>
      </c>
      <c r="U259" s="39">
        <f t="shared" si="31"/>
        <v>0</v>
      </c>
      <c r="Y259" s="4"/>
      <c r="Z259" s="4"/>
    </row>
    <row r="260" spans="1:26" s="39" customFormat="1" ht="58.5" customHeight="1">
      <c r="A260" s="4"/>
      <c r="B260" s="7">
        <v>239</v>
      </c>
      <c r="C260" s="8" t="s">
        <v>275</v>
      </c>
      <c r="D260" s="146"/>
      <c r="E260" s="7">
        <v>1</v>
      </c>
      <c r="F260" s="186" t="s">
        <v>278</v>
      </c>
      <c r="G260" s="187"/>
      <c r="H260" s="121"/>
      <c r="I260" s="117"/>
      <c r="J260" s="171"/>
      <c r="K260" s="117"/>
      <c r="L260" s="113"/>
      <c r="M260" s="177" t="str">
        <f t="shared" si="26"/>
        <v/>
      </c>
      <c r="N260" s="39">
        <f t="shared" si="27"/>
        <v>1</v>
      </c>
      <c r="O260" s="39">
        <f t="shared" si="28"/>
        <v>0</v>
      </c>
      <c r="P260" s="39">
        <f t="shared" si="32"/>
        <v>0</v>
      </c>
      <c r="S260" s="39">
        <f t="shared" si="29"/>
        <v>1</v>
      </c>
      <c r="T260" s="39">
        <f t="shared" si="30"/>
        <v>0</v>
      </c>
      <c r="U260" s="39">
        <f t="shared" si="31"/>
        <v>0</v>
      </c>
      <c r="Y260" s="4"/>
      <c r="Z260" s="4"/>
    </row>
    <row r="261" spans="1:26" s="39" customFormat="1" ht="69" customHeight="1">
      <c r="A261" s="4"/>
      <c r="B261" s="7">
        <v>240</v>
      </c>
      <c r="C261" s="8" t="s">
        <v>275</v>
      </c>
      <c r="D261" s="146"/>
      <c r="E261" s="7">
        <v>1</v>
      </c>
      <c r="F261" s="186" t="s">
        <v>279</v>
      </c>
      <c r="G261" s="187"/>
      <c r="H261" s="121"/>
      <c r="I261" s="117"/>
      <c r="J261" s="171"/>
      <c r="K261" s="117"/>
      <c r="L261" s="113"/>
      <c r="M261" s="177" t="str">
        <f t="shared" si="26"/>
        <v/>
      </c>
      <c r="N261" s="39">
        <f t="shared" si="27"/>
        <v>1</v>
      </c>
      <c r="O261" s="39">
        <f t="shared" si="28"/>
        <v>0</v>
      </c>
      <c r="P261" s="39">
        <f t="shared" si="32"/>
        <v>0</v>
      </c>
      <c r="S261" s="39">
        <f t="shared" si="29"/>
        <v>1</v>
      </c>
      <c r="T261" s="39">
        <f t="shared" si="30"/>
        <v>0</v>
      </c>
      <c r="U261" s="39">
        <f t="shared" si="31"/>
        <v>0</v>
      </c>
      <c r="Y261" s="4"/>
      <c r="Z261" s="4"/>
    </row>
    <row r="262" spans="1:26" s="39" customFormat="1" ht="58.5" customHeight="1">
      <c r="A262" s="4"/>
      <c r="B262" s="7">
        <v>241</v>
      </c>
      <c r="C262" s="8" t="s">
        <v>275</v>
      </c>
      <c r="D262" s="146"/>
      <c r="E262" s="7">
        <v>1</v>
      </c>
      <c r="F262" s="186" t="s">
        <v>571</v>
      </c>
      <c r="G262" s="187"/>
      <c r="H262" s="121"/>
      <c r="I262" s="117"/>
      <c r="J262" s="171"/>
      <c r="K262" s="117"/>
      <c r="L262" s="113"/>
      <c r="M262" s="177" t="str">
        <f t="shared" si="26"/>
        <v/>
      </c>
      <c r="N262" s="39">
        <f t="shared" si="27"/>
        <v>1</v>
      </c>
      <c r="O262" s="39">
        <f t="shared" si="28"/>
        <v>0</v>
      </c>
      <c r="P262" s="39">
        <f t="shared" si="32"/>
        <v>0</v>
      </c>
      <c r="S262" s="39">
        <f t="shared" si="29"/>
        <v>1</v>
      </c>
      <c r="T262" s="39">
        <f t="shared" si="30"/>
        <v>0</v>
      </c>
      <c r="U262" s="39">
        <f t="shared" si="31"/>
        <v>0</v>
      </c>
      <c r="Y262" s="4"/>
      <c r="Z262" s="4"/>
    </row>
    <row r="263" spans="1:26" s="39" customFormat="1" ht="82.15" customHeight="1">
      <c r="A263" s="4"/>
      <c r="B263" s="7">
        <v>242</v>
      </c>
      <c r="C263" s="8" t="s">
        <v>275</v>
      </c>
      <c r="D263" s="146"/>
      <c r="E263" s="7">
        <v>1</v>
      </c>
      <c r="F263" s="186" t="s">
        <v>280</v>
      </c>
      <c r="G263" s="187"/>
      <c r="H263" s="121"/>
      <c r="I263" s="117"/>
      <c r="J263" s="171"/>
      <c r="K263" s="117"/>
      <c r="L263" s="113"/>
      <c r="M263" s="177" t="str">
        <f t="shared" si="26"/>
        <v/>
      </c>
      <c r="N263" s="39">
        <f t="shared" si="27"/>
        <v>1</v>
      </c>
      <c r="O263" s="39">
        <f t="shared" si="28"/>
        <v>0</v>
      </c>
      <c r="P263" s="39">
        <f t="shared" si="32"/>
        <v>0</v>
      </c>
      <c r="S263" s="39">
        <f t="shared" si="29"/>
        <v>1</v>
      </c>
      <c r="T263" s="39">
        <f t="shared" si="30"/>
        <v>0</v>
      </c>
      <c r="U263" s="39">
        <f t="shared" si="31"/>
        <v>0</v>
      </c>
      <c r="Y263" s="4"/>
      <c r="Z263" s="4"/>
    </row>
    <row r="264" spans="1:26" s="39" customFormat="1" ht="58.5" customHeight="1">
      <c r="A264" s="4"/>
      <c r="B264" s="7">
        <v>243</v>
      </c>
      <c r="C264" s="8" t="s">
        <v>275</v>
      </c>
      <c r="D264" s="146"/>
      <c r="E264" s="7">
        <v>1</v>
      </c>
      <c r="F264" s="186" t="s">
        <v>281</v>
      </c>
      <c r="G264" s="187"/>
      <c r="H264" s="121"/>
      <c r="I264" s="117"/>
      <c r="J264" s="171"/>
      <c r="K264" s="117"/>
      <c r="L264" s="113"/>
      <c r="M264" s="177" t="str">
        <f t="shared" si="26"/>
        <v/>
      </c>
      <c r="N264" s="39">
        <f t="shared" si="27"/>
        <v>1</v>
      </c>
      <c r="O264" s="39">
        <f t="shared" si="28"/>
        <v>0</v>
      </c>
      <c r="P264" s="39">
        <f t="shared" si="32"/>
        <v>0</v>
      </c>
      <c r="S264" s="39">
        <f t="shared" si="29"/>
        <v>1</v>
      </c>
      <c r="T264" s="39">
        <f t="shared" si="30"/>
        <v>0</v>
      </c>
      <c r="U264" s="39">
        <f t="shared" si="31"/>
        <v>0</v>
      </c>
      <c r="Y264" s="4"/>
      <c r="Z264" s="4"/>
    </row>
    <row r="265" spans="1:26" s="39" customFormat="1" ht="58.5" customHeight="1">
      <c r="A265" s="4"/>
      <c r="B265" s="7">
        <v>244</v>
      </c>
      <c r="C265" s="8" t="s">
        <v>275</v>
      </c>
      <c r="D265" s="146"/>
      <c r="E265" s="7">
        <v>2</v>
      </c>
      <c r="F265" s="186" t="s">
        <v>282</v>
      </c>
      <c r="G265" s="187"/>
      <c r="H265" s="121"/>
      <c r="I265" s="117"/>
      <c r="J265" s="171" t="s">
        <v>585</v>
      </c>
      <c r="K265" s="117"/>
      <c r="L265" s="113"/>
      <c r="M265" s="177">
        <f t="shared" si="26"/>
        <v>0</v>
      </c>
      <c r="N265" s="39">
        <f t="shared" si="27"/>
        <v>0</v>
      </c>
      <c r="O265" s="39">
        <f t="shared" si="28"/>
        <v>0</v>
      </c>
      <c r="P265" s="39">
        <f t="shared" si="32"/>
        <v>0</v>
      </c>
      <c r="S265" s="39">
        <f t="shared" si="29"/>
        <v>0</v>
      </c>
      <c r="T265" s="39">
        <f t="shared" si="30"/>
        <v>1</v>
      </c>
      <c r="U265" s="39">
        <f t="shared" si="31"/>
        <v>0</v>
      </c>
      <c r="Y265" s="4"/>
      <c r="Z265" s="4"/>
    </row>
    <row r="266" spans="1:26" s="39" customFormat="1" ht="58.5" customHeight="1">
      <c r="A266" s="4"/>
      <c r="B266" s="7">
        <v>245</v>
      </c>
      <c r="C266" s="8" t="s">
        <v>275</v>
      </c>
      <c r="D266" s="146"/>
      <c r="E266" s="7">
        <v>2</v>
      </c>
      <c r="F266" s="186" t="s">
        <v>413</v>
      </c>
      <c r="G266" s="187"/>
      <c r="H266" s="121"/>
      <c r="I266" s="117"/>
      <c r="J266" s="171"/>
      <c r="K266" s="117"/>
      <c r="L266" s="113"/>
      <c r="M266" s="177">
        <f t="shared" si="26"/>
        <v>0</v>
      </c>
      <c r="N266" s="39">
        <f t="shared" si="27"/>
        <v>0</v>
      </c>
      <c r="O266" s="39">
        <f t="shared" si="28"/>
        <v>0</v>
      </c>
      <c r="P266" s="39">
        <f t="shared" si="32"/>
        <v>0</v>
      </c>
      <c r="S266" s="39">
        <f t="shared" si="29"/>
        <v>0</v>
      </c>
      <c r="T266" s="39">
        <f t="shared" si="30"/>
        <v>0</v>
      </c>
      <c r="U266" s="39">
        <f t="shared" si="31"/>
        <v>0</v>
      </c>
      <c r="Y266" s="4"/>
      <c r="Z266" s="4"/>
    </row>
    <row r="267" spans="1:26" s="39" customFormat="1" ht="58.5" customHeight="1">
      <c r="A267" s="4"/>
      <c r="B267" s="7">
        <v>246</v>
      </c>
      <c r="C267" s="8" t="s">
        <v>275</v>
      </c>
      <c r="D267" s="146"/>
      <c r="E267" s="7">
        <v>2</v>
      </c>
      <c r="F267" s="186" t="s">
        <v>283</v>
      </c>
      <c r="G267" s="187"/>
      <c r="H267" s="121"/>
      <c r="I267" s="117"/>
      <c r="J267" s="171"/>
      <c r="K267" s="117"/>
      <c r="L267" s="113"/>
      <c r="M267" s="177">
        <f t="shared" si="26"/>
        <v>0</v>
      </c>
      <c r="N267" s="39">
        <f t="shared" si="27"/>
        <v>0</v>
      </c>
      <c r="O267" s="39">
        <f t="shared" si="28"/>
        <v>0</v>
      </c>
      <c r="P267" s="39">
        <f t="shared" si="32"/>
        <v>0</v>
      </c>
      <c r="S267" s="39">
        <f t="shared" si="29"/>
        <v>0</v>
      </c>
      <c r="T267" s="39">
        <f t="shared" si="30"/>
        <v>0</v>
      </c>
      <c r="U267" s="39">
        <f t="shared" si="31"/>
        <v>0</v>
      </c>
      <c r="Y267" s="4"/>
      <c r="Z267" s="4"/>
    </row>
    <row r="268" spans="1:26" s="39" customFormat="1" ht="67.150000000000006" customHeight="1">
      <c r="A268" s="4"/>
      <c r="B268" s="7">
        <v>247</v>
      </c>
      <c r="C268" s="8" t="s">
        <v>275</v>
      </c>
      <c r="D268" s="146"/>
      <c r="E268" s="7">
        <v>2</v>
      </c>
      <c r="F268" s="186" t="s">
        <v>531</v>
      </c>
      <c r="G268" s="187"/>
      <c r="H268" s="121"/>
      <c r="I268" s="117"/>
      <c r="J268" s="171"/>
      <c r="K268" s="117"/>
      <c r="L268" s="113"/>
      <c r="M268" s="177">
        <f t="shared" si="26"/>
        <v>0</v>
      </c>
      <c r="N268" s="39">
        <f t="shared" si="27"/>
        <v>0</v>
      </c>
      <c r="O268" s="39">
        <f t="shared" si="28"/>
        <v>0</v>
      </c>
      <c r="P268" s="39">
        <f t="shared" si="32"/>
        <v>0</v>
      </c>
      <c r="S268" s="39">
        <f t="shared" si="29"/>
        <v>0</v>
      </c>
      <c r="T268" s="39">
        <f t="shared" si="30"/>
        <v>0</v>
      </c>
      <c r="U268" s="39">
        <f t="shared" si="31"/>
        <v>0</v>
      </c>
      <c r="Y268" s="4"/>
      <c r="Z268" s="4"/>
    </row>
    <row r="269" spans="1:26" s="39" customFormat="1" ht="58.5" customHeight="1">
      <c r="A269" s="4"/>
      <c r="B269" s="7">
        <v>248</v>
      </c>
      <c r="C269" s="8" t="s">
        <v>275</v>
      </c>
      <c r="D269" s="146"/>
      <c r="E269" s="7">
        <v>2</v>
      </c>
      <c r="F269" s="186" t="s">
        <v>284</v>
      </c>
      <c r="G269" s="187"/>
      <c r="H269" s="121"/>
      <c r="I269" s="117"/>
      <c r="J269" s="171"/>
      <c r="K269" s="117"/>
      <c r="L269" s="113"/>
      <c r="M269" s="177">
        <f t="shared" si="26"/>
        <v>0</v>
      </c>
      <c r="N269" s="39">
        <f t="shared" si="27"/>
        <v>0</v>
      </c>
      <c r="O269" s="39">
        <f t="shared" si="28"/>
        <v>0</v>
      </c>
      <c r="P269" s="39">
        <f t="shared" si="32"/>
        <v>0</v>
      </c>
      <c r="S269" s="39">
        <f t="shared" si="29"/>
        <v>0</v>
      </c>
      <c r="T269" s="39">
        <f t="shared" si="30"/>
        <v>0</v>
      </c>
      <c r="U269" s="39">
        <f t="shared" si="31"/>
        <v>0</v>
      </c>
      <c r="Y269" s="4"/>
      <c r="Z269" s="4"/>
    </row>
    <row r="270" spans="1:26" s="39" customFormat="1" ht="75.400000000000006" customHeight="1">
      <c r="A270" s="4"/>
      <c r="B270" s="7">
        <v>249</v>
      </c>
      <c r="C270" s="8" t="s">
        <v>275</v>
      </c>
      <c r="D270" s="146"/>
      <c r="E270" s="7">
        <v>2</v>
      </c>
      <c r="F270" s="186" t="s">
        <v>285</v>
      </c>
      <c r="G270" s="187"/>
      <c r="H270" s="121"/>
      <c r="I270" s="117"/>
      <c r="J270" s="171"/>
      <c r="K270" s="117"/>
      <c r="L270" s="113"/>
      <c r="M270" s="177">
        <f t="shared" si="26"/>
        <v>0</v>
      </c>
      <c r="N270" s="39">
        <f t="shared" si="27"/>
        <v>0</v>
      </c>
      <c r="O270" s="39">
        <f t="shared" si="28"/>
        <v>0</v>
      </c>
      <c r="P270" s="39">
        <f t="shared" si="32"/>
        <v>0</v>
      </c>
      <c r="S270" s="39">
        <f t="shared" si="29"/>
        <v>0</v>
      </c>
      <c r="T270" s="39">
        <f t="shared" si="30"/>
        <v>0</v>
      </c>
      <c r="U270" s="39">
        <f t="shared" si="31"/>
        <v>0</v>
      </c>
      <c r="Y270" s="4"/>
      <c r="Z270" s="4"/>
    </row>
    <row r="271" spans="1:26" s="39" customFormat="1" ht="58.5" customHeight="1">
      <c r="A271" s="4"/>
      <c r="B271" s="7">
        <v>250</v>
      </c>
      <c r="C271" s="8" t="s">
        <v>275</v>
      </c>
      <c r="D271" s="146"/>
      <c r="E271" s="7">
        <v>2</v>
      </c>
      <c r="F271" s="186" t="s">
        <v>567</v>
      </c>
      <c r="G271" s="187"/>
      <c r="H271" s="121"/>
      <c r="I271" s="117"/>
      <c r="J271" s="171"/>
      <c r="K271" s="117"/>
      <c r="L271" s="113"/>
      <c r="M271" s="177">
        <f t="shared" si="26"/>
        <v>0</v>
      </c>
      <c r="N271" s="39">
        <f t="shared" si="27"/>
        <v>0</v>
      </c>
      <c r="O271" s="39">
        <f t="shared" si="28"/>
        <v>0</v>
      </c>
      <c r="P271" s="39">
        <f t="shared" si="32"/>
        <v>0</v>
      </c>
      <c r="S271" s="39">
        <f t="shared" si="29"/>
        <v>0</v>
      </c>
      <c r="T271" s="39">
        <f t="shared" si="30"/>
        <v>0</v>
      </c>
      <c r="U271" s="39">
        <f t="shared" si="31"/>
        <v>0</v>
      </c>
      <c r="Y271" s="4"/>
      <c r="Z271" s="4"/>
    </row>
    <row r="272" spans="1:26" s="39" customFormat="1" ht="58.5" customHeight="1">
      <c r="A272" s="4"/>
      <c r="B272" s="7">
        <v>251</v>
      </c>
      <c r="C272" s="8" t="s">
        <v>275</v>
      </c>
      <c r="D272" s="146"/>
      <c r="E272" s="7">
        <v>2</v>
      </c>
      <c r="F272" s="186" t="s">
        <v>286</v>
      </c>
      <c r="G272" s="187"/>
      <c r="H272" s="121"/>
      <c r="I272" s="117"/>
      <c r="J272" s="171"/>
      <c r="K272" s="117"/>
      <c r="L272" s="113"/>
      <c r="M272" s="177">
        <f t="shared" si="26"/>
        <v>0</v>
      </c>
      <c r="N272" s="39">
        <f t="shared" si="27"/>
        <v>0</v>
      </c>
      <c r="O272" s="39">
        <f t="shared" si="28"/>
        <v>0</v>
      </c>
      <c r="P272" s="39">
        <f t="shared" si="32"/>
        <v>0</v>
      </c>
      <c r="S272" s="39">
        <f t="shared" si="29"/>
        <v>0</v>
      </c>
      <c r="T272" s="39">
        <f t="shared" si="30"/>
        <v>0</v>
      </c>
      <c r="U272" s="39">
        <f t="shared" si="31"/>
        <v>0</v>
      </c>
      <c r="Y272" s="4"/>
      <c r="Z272" s="4"/>
    </row>
    <row r="273" spans="1:26" s="39" customFormat="1" ht="58.5" customHeight="1">
      <c r="A273" s="4"/>
      <c r="B273" s="7">
        <v>252</v>
      </c>
      <c r="C273" s="8" t="s">
        <v>275</v>
      </c>
      <c r="D273" s="146"/>
      <c r="E273" s="7">
        <v>2</v>
      </c>
      <c r="F273" s="186" t="s">
        <v>287</v>
      </c>
      <c r="G273" s="187"/>
      <c r="H273" s="121"/>
      <c r="I273" s="117"/>
      <c r="J273" s="171"/>
      <c r="K273" s="117"/>
      <c r="L273" s="113"/>
      <c r="M273" s="177">
        <f t="shared" si="26"/>
        <v>0</v>
      </c>
      <c r="N273" s="39">
        <f t="shared" si="27"/>
        <v>0</v>
      </c>
      <c r="O273" s="39">
        <f t="shared" si="28"/>
        <v>0</v>
      </c>
      <c r="P273" s="39">
        <f t="shared" si="32"/>
        <v>0</v>
      </c>
      <c r="S273" s="39">
        <f t="shared" si="29"/>
        <v>0</v>
      </c>
      <c r="T273" s="39">
        <f t="shared" si="30"/>
        <v>0</v>
      </c>
      <c r="U273" s="39">
        <f t="shared" si="31"/>
        <v>0</v>
      </c>
      <c r="Y273" s="4"/>
      <c r="Z273" s="4"/>
    </row>
    <row r="274" spans="1:26" s="39" customFormat="1" ht="67.150000000000006" customHeight="1">
      <c r="A274" s="4"/>
      <c r="B274" s="7">
        <v>253</v>
      </c>
      <c r="C274" s="8" t="s">
        <v>275</v>
      </c>
      <c r="D274" s="146"/>
      <c r="E274" s="7">
        <v>3</v>
      </c>
      <c r="F274" s="186" t="s">
        <v>451</v>
      </c>
      <c r="G274" s="187"/>
      <c r="H274" s="121"/>
      <c r="I274" s="117"/>
      <c r="J274" s="171"/>
      <c r="K274" s="117"/>
      <c r="L274" s="113"/>
      <c r="M274" s="177">
        <f t="shared" si="26"/>
        <v>0</v>
      </c>
      <c r="N274" s="39">
        <f t="shared" si="27"/>
        <v>0</v>
      </c>
      <c r="O274" s="39">
        <f t="shared" si="28"/>
        <v>0</v>
      </c>
      <c r="P274" s="39">
        <f t="shared" si="32"/>
        <v>0</v>
      </c>
      <c r="S274" s="39">
        <f t="shared" si="29"/>
        <v>0</v>
      </c>
      <c r="T274" s="39">
        <f t="shared" si="30"/>
        <v>0</v>
      </c>
      <c r="U274" s="39">
        <f t="shared" si="31"/>
        <v>0</v>
      </c>
      <c r="Y274" s="4"/>
      <c r="Z274" s="4"/>
    </row>
    <row r="275" spans="1:26" s="39" customFormat="1" ht="67.150000000000006" customHeight="1">
      <c r="A275" s="4"/>
      <c r="B275" s="7">
        <v>254</v>
      </c>
      <c r="C275" s="8" t="s">
        <v>275</v>
      </c>
      <c r="D275" s="146" t="s">
        <v>565</v>
      </c>
      <c r="E275" s="7">
        <v>3</v>
      </c>
      <c r="F275" s="186" t="s">
        <v>566</v>
      </c>
      <c r="G275" s="187"/>
      <c r="H275" s="121"/>
      <c r="I275" s="117"/>
      <c r="J275" s="171"/>
      <c r="K275" s="117"/>
      <c r="L275" s="113"/>
      <c r="M275" s="177">
        <f t="shared" si="26"/>
        <v>0</v>
      </c>
      <c r="N275" s="39">
        <f t="shared" si="27"/>
        <v>0</v>
      </c>
      <c r="O275" s="39">
        <f t="shared" si="28"/>
        <v>0</v>
      </c>
      <c r="P275" s="39">
        <f t="shared" ref="P275" si="34">N275*O275</f>
        <v>0</v>
      </c>
      <c r="S275" s="39">
        <f t="shared" si="29"/>
        <v>0</v>
      </c>
      <c r="T275" s="39">
        <f t="shared" ref="T275" si="35">IF(J275="Y",1,0)</f>
        <v>0</v>
      </c>
      <c r="U275" s="39">
        <f t="shared" ref="U275" si="36">S275*T275</f>
        <v>0</v>
      </c>
      <c r="Y275" s="4"/>
      <c r="Z275" s="4"/>
    </row>
    <row r="276" spans="1:26" s="39" customFormat="1" ht="58.5" customHeight="1">
      <c r="A276" s="4"/>
      <c r="B276" s="7">
        <v>255</v>
      </c>
      <c r="C276" s="8" t="s">
        <v>275</v>
      </c>
      <c r="D276" s="146"/>
      <c r="E276" s="7">
        <v>3</v>
      </c>
      <c r="F276" s="186" t="s">
        <v>288</v>
      </c>
      <c r="G276" s="187"/>
      <c r="H276" s="121"/>
      <c r="I276" s="117"/>
      <c r="J276" s="171"/>
      <c r="K276" s="117"/>
      <c r="L276" s="113"/>
      <c r="M276" s="177">
        <f t="shared" si="26"/>
        <v>0</v>
      </c>
      <c r="N276" s="39">
        <f t="shared" si="27"/>
        <v>0</v>
      </c>
      <c r="O276" s="39">
        <f t="shared" si="28"/>
        <v>0</v>
      </c>
      <c r="P276" s="39">
        <f t="shared" si="32"/>
        <v>0</v>
      </c>
      <c r="S276" s="39">
        <f t="shared" si="29"/>
        <v>0</v>
      </c>
      <c r="T276" s="39">
        <f t="shared" si="30"/>
        <v>0</v>
      </c>
      <c r="U276" s="39">
        <f t="shared" si="31"/>
        <v>0</v>
      </c>
      <c r="Y276" s="4"/>
      <c r="Z276" s="4"/>
    </row>
    <row r="277" spans="1:26" s="39" customFormat="1" ht="58.5" customHeight="1">
      <c r="A277" s="4"/>
      <c r="B277" s="7">
        <v>256</v>
      </c>
      <c r="C277" s="8" t="s">
        <v>275</v>
      </c>
      <c r="D277" s="146"/>
      <c r="E277" s="7">
        <v>3</v>
      </c>
      <c r="F277" s="186" t="s">
        <v>289</v>
      </c>
      <c r="G277" s="187"/>
      <c r="H277" s="121"/>
      <c r="I277" s="117"/>
      <c r="J277" s="171"/>
      <c r="K277" s="117"/>
      <c r="L277" s="113"/>
      <c r="M277" s="177">
        <f t="shared" si="26"/>
        <v>0</v>
      </c>
      <c r="N277" s="39">
        <f t="shared" si="27"/>
        <v>0</v>
      </c>
      <c r="O277" s="39">
        <f t="shared" si="28"/>
        <v>0</v>
      </c>
      <c r="P277" s="39">
        <f t="shared" si="32"/>
        <v>0</v>
      </c>
      <c r="S277" s="39">
        <f t="shared" si="29"/>
        <v>0</v>
      </c>
      <c r="T277" s="39">
        <f t="shared" si="30"/>
        <v>0</v>
      </c>
      <c r="U277" s="39">
        <f t="shared" si="31"/>
        <v>0</v>
      </c>
      <c r="Y277" s="4"/>
      <c r="Z277" s="4"/>
    </row>
    <row r="278" spans="1:26" s="39" customFormat="1" ht="58.5" customHeight="1">
      <c r="A278" s="4"/>
      <c r="B278" s="7">
        <v>257</v>
      </c>
      <c r="C278" s="8" t="s">
        <v>275</v>
      </c>
      <c r="D278" s="146"/>
      <c r="E278" s="7">
        <v>3</v>
      </c>
      <c r="F278" s="186" t="s">
        <v>290</v>
      </c>
      <c r="G278" s="187"/>
      <c r="H278" s="121"/>
      <c r="I278" s="117"/>
      <c r="J278" s="171"/>
      <c r="K278" s="117"/>
      <c r="L278" s="113"/>
      <c r="M278" s="177">
        <f t="shared" si="26"/>
        <v>0</v>
      </c>
      <c r="N278" s="39">
        <f t="shared" ref="N278:N281" si="37">IF(M278=0,0,IF(H278="該当なし",0,IF(E278=0,P$18,IF(E278=1,P$17,IF(E278=2,P$16,P$15)))))</f>
        <v>0</v>
      </c>
      <c r="O278" s="39">
        <f t="shared" si="28"/>
        <v>0</v>
      </c>
      <c r="P278" s="39">
        <f t="shared" si="32"/>
        <v>0</v>
      </c>
      <c r="S278" s="39">
        <f t="shared" si="29"/>
        <v>0</v>
      </c>
      <c r="T278" s="39">
        <f t="shared" si="30"/>
        <v>0</v>
      </c>
      <c r="U278" s="39">
        <f t="shared" si="31"/>
        <v>0</v>
      </c>
      <c r="Y278" s="4"/>
      <c r="Z278" s="4"/>
    </row>
    <row r="279" spans="1:26" s="39" customFormat="1" ht="58.5" customHeight="1">
      <c r="A279" s="4"/>
      <c r="B279" s="7">
        <v>258</v>
      </c>
      <c r="C279" s="8" t="s">
        <v>275</v>
      </c>
      <c r="D279" s="146"/>
      <c r="E279" s="7">
        <v>3</v>
      </c>
      <c r="F279" s="186" t="s">
        <v>291</v>
      </c>
      <c r="G279" s="187"/>
      <c r="H279" s="121"/>
      <c r="I279" s="117"/>
      <c r="J279" s="171"/>
      <c r="K279" s="117"/>
      <c r="L279" s="113"/>
      <c r="M279" s="177">
        <f t="shared" si="26"/>
        <v>0</v>
      </c>
      <c r="N279" s="39">
        <f t="shared" si="37"/>
        <v>0</v>
      </c>
      <c r="O279" s="39">
        <f t="shared" si="28"/>
        <v>0</v>
      </c>
      <c r="P279" s="39">
        <f t="shared" si="32"/>
        <v>0</v>
      </c>
      <c r="S279" s="39">
        <f>IF(M279=0,0,IF(J279="該当なし",0,IF(E279=0,P$18,IF(E279=1,P$17,IF(E279=2,P$16,P$15)))))</f>
        <v>0</v>
      </c>
      <c r="T279" s="39">
        <f t="shared" si="30"/>
        <v>0</v>
      </c>
      <c r="U279" s="39">
        <f t="shared" si="31"/>
        <v>0</v>
      </c>
      <c r="Y279" s="4"/>
      <c r="Z279" s="4"/>
    </row>
    <row r="280" spans="1:26" s="39" customFormat="1" ht="124.5" customHeight="1">
      <c r="A280" s="4"/>
      <c r="B280" s="7">
        <v>259</v>
      </c>
      <c r="C280" s="8" t="s">
        <v>275</v>
      </c>
      <c r="D280" s="146" t="s">
        <v>537</v>
      </c>
      <c r="E280" s="7">
        <v>3</v>
      </c>
      <c r="F280" s="186" t="s">
        <v>536</v>
      </c>
      <c r="G280" s="187"/>
      <c r="H280" s="121"/>
      <c r="I280" s="117"/>
      <c r="J280" s="171"/>
      <c r="K280" s="117"/>
      <c r="L280" s="113"/>
      <c r="M280" s="177">
        <f t="shared" si="26"/>
        <v>0</v>
      </c>
      <c r="N280" s="39">
        <f t="shared" si="37"/>
        <v>0</v>
      </c>
      <c r="O280" s="39">
        <f t="shared" si="28"/>
        <v>0</v>
      </c>
      <c r="P280" s="39">
        <f t="shared" si="32"/>
        <v>0</v>
      </c>
      <c r="S280" s="39">
        <f t="shared" ref="S280:S281" si="38">IF(M280=0,0,IF(J280="該当なし",0,IF(E280=0,P$18,IF(E280=1,P$17,IF(E280=2,P$16,P$15)))))</f>
        <v>0</v>
      </c>
      <c r="T280" s="39">
        <f t="shared" si="30"/>
        <v>0</v>
      </c>
      <c r="U280" s="39">
        <f t="shared" si="31"/>
        <v>0</v>
      </c>
      <c r="Y280" s="4"/>
      <c r="Z280" s="4"/>
    </row>
    <row r="281" spans="1:26" s="39" customFormat="1" ht="58.5" customHeight="1" thickBot="1">
      <c r="A281" s="4"/>
      <c r="B281" s="7">
        <v>260</v>
      </c>
      <c r="C281" s="8" t="s">
        <v>275</v>
      </c>
      <c r="D281" s="146"/>
      <c r="E281" s="7">
        <v>3</v>
      </c>
      <c r="F281" s="186" t="s">
        <v>292</v>
      </c>
      <c r="G281" s="187"/>
      <c r="H281" s="121"/>
      <c r="I281" s="117"/>
      <c r="J281" s="172"/>
      <c r="K281" s="117"/>
      <c r="L281" s="113"/>
      <c r="M281" s="177">
        <f t="shared" si="26"/>
        <v>0</v>
      </c>
      <c r="N281" s="39">
        <f t="shared" si="37"/>
        <v>0</v>
      </c>
      <c r="O281" s="39">
        <f t="shared" si="28"/>
        <v>0</v>
      </c>
      <c r="P281" s="39">
        <f t="shared" si="32"/>
        <v>0</v>
      </c>
      <c r="Q281" s="39">
        <f>SUM(N22:N281)</f>
        <v>103</v>
      </c>
      <c r="R281" s="39">
        <f>SUM(P22:P281)</f>
        <v>1</v>
      </c>
      <c r="S281" s="39">
        <f t="shared" si="38"/>
        <v>0</v>
      </c>
      <c r="T281" s="39">
        <f t="shared" si="30"/>
        <v>0</v>
      </c>
      <c r="U281" s="39">
        <f t="shared" si="31"/>
        <v>0</v>
      </c>
      <c r="V281" s="39">
        <f>SUM(S22:S281)</f>
        <v>103</v>
      </c>
      <c r="W281" s="39">
        <f>SUM(U22:U281)</f>
        <v>0</v>
      </c>
      <c r="Y281" s="4"/>
      <c r="Z281" s="4"/>
    </row>
    <row r="282" spans="1:26" s="39" customFormat="1" ht="61.9" customHeight="1" thickTop="1">
      <c r="A282" s="4"/>
      <c r="B282" s="206" t="s">
        <v>389</v>
      </c>
      <c r="C282" s="207"/>
      <c r="D282" s="207"/>
      <c r="E282" s="207"/>
      <c r="F282" s="207"/>
      <c r="G282" s="207"/>
      <c r="H282" s="208"/>
      <c r="I282" s="207"/>
      <c r="J282" s="208"/>
      <c r="K282" s="207"/>
      <c r="L282" s="207"/>
      <c r="O282" s="40"/>
      <c r="P282" s="41"/>
      <c r="R282" s="43">
        <f>R281/Q281</f>
        <v>9.7087378640776691E-3</v>
      </c>
      <c r="W282" s="43">
        <f>W281/V281</f>
        <v>0</v>
      </c>
      <c r="Y282" s="4"/>
      <c r="Z282" s="4"/>
    </row>
    <row r="283" spans="1:26" s="39" customFormat="1" ht="24" customHeight="1">
      <c r="A283" s="4"/>
      <c r="B283" s="9"/>
      <c r="C283" s="9"/>
      <c r="D283" s="9"/>
      <c r="E283" s="9"/>
      <c r="F283" s="10"/>
      <c r="G283" s="10"/>
      <c r="H283" s="10"/>
      <c r="I283" s="10"/>
      <c r="J283" s="11"/>
      <c r="K283" s="11"/>
      <c r="L283" s="11"/>
      <c r="O283" s="40"/>
      <c r="P283" s="42"/>
      <c r="W283" s="39">
        <f>ROUND(W282*100,0)</f>
        <v>0</v>
      </c>
      <c r="Y283" s="4"/>
      <c r="Z283" s="4"/>
    </row>
    <row r="284" spans="1:26" s="39" customFormat="1" ht="24" customHeight="1">
      <c r="A284" s="4"/>
      <c r="B284" s="9"/>
      <c r="C284" s="9"/>
      <c r="D284" s="9"/>
      <c r="E284" s="9"/>
      <c r="F284" s="10"/>
      <c r="G284" s="10"/>
      <c r="H284" s="10"/>
      <c r="I284" s="10"/>
      <c r="J284" s="11"/>
      <c r="K284" s="11"/>
      <c r="L284" s="11"/>
      <c r="Y284" s="4"/>
      <c r="Z284" s="4"/>
    </row>
    <row r="285" spans="1:26" s="39" customFormat="1" ht="24" customHeight="1">
      <c r="A285" s="4"/>
      <c r="B285" s="9"/>
      <c r="C285" s="9"/>
      <c r="D285" s="9"/>
      <c r="E285" s="9"/>
      <c r="F285" s="10"/>
      <c r="G285" s="10"/>
      <c r="H285" s="10"/>
      <c r="I285" s="10"/>
      <c r="J285" s="11"/>
      <c r="K285" s="11"/>
      <c r="L285" s="11"/>
      <c r="Y285" s="4"/>
      <c r="Z285" s="4"/>
    </row>
    <row r="286" spans="1:26" s="39" customFormat="1" ht="24" customHeight="1">
      <c r="A286" s="4"/>
      <c r="B286" s="9"/>
      <c r="C286" s="9"/>
      <c r="D286" s="9"/>
      <c r="E286" s="9"/>
      <c r="F286" s="10"/>
      <c r="G286" s="10"/>
      <c r="H286" s="10"/>
      <c r="I286" s="10"/>
      <c r="J286" s="11"/>
      <c r="K286" s="11"/>
      <c r="L286" s="11"/>
      <c r="Y286" s="4"/>
      <c r="Z286" s="4"/>
    </row>
    <row r="287" spans="1:26" s="39" customFormat="1" ht="24" customHeight="1">
      <c r="A287" s="4"/>
      <c r="B287" s="9"/>
      <c r="C287" s="9"/>
      <c r="D287" s="9"/>
      <c r="E287" s="9"/>
      <c r="F287" s="10"/>
      <c r="G287" s="10"/>
      <c r="H287" s="10"/>
      <c r="I287" s="10"/>
      <c r="J287" s="11"/>
      <c r="K287" s="11"/>
      <c r="L287" s="11"/>
      <c r="Y287" s="4"/>
      <c r="Z287" s="4"/>
    </row>
    <row r="288" spans="1:26" s="39" customFormat="1">
      <c r="A288" s="4"/>
      <c r="B288" s="9"/>
      <c r="C288" s="9"/>
      <c r="D288" s="9"/>
      <c r="E288" s="9"/>
      <c r="F288" s="12"/>
      <c r="G288" s="12"/>
      <c r="H288" s="12"/>
      <c r="I288" s="12"/>
      <c r="J288" s="9"/>
      <c r="K288" s="9"/>
      <c r="L288" s="9"/>
      <c r="Y288" s="4"/>
      <c r="Z288" s="4"/>
    </row>
    <row r="289" spans="1:26" s="39" customFormat="1">
      <c r="A289" s="4"/>
      <c r="B289" s="9"/>
      <c r="C289" s="9"/>
      <c r="D289" s="9"/>
      <c r="E289" s="9"/>
      <c r="F289" s="12"/>
      <c r="G289" s="12"/>
      <c r="H289" s="12"/>
      <c r="I289" s="12"/>
      <c r="J289" s="9"/>
      <c r="K289" s="9"/>
      <c r="L289" s="9"/>
      <c r="Y289" s="4"/>
      <c r="Z289" s="4"/>
    </row>
    <row r="290" spans="1:26" s="39" customFormat="1">
      <c r="A290" s="4"/>
      <c r="B290" s="9"/>
      <c r="C290" s="9"/>
      <c r="D290" s="9"/>
      <c r="E290" s="9"/>
      <c r="F290" s="12"/>
      <c r="G290" s="12"/>
      <c r="H290" s="12"/>
      <c r="I290" s="12"/>
      <c r="J290" s="9"/>
      <c r="K290" s="9"/>
      <c r="L290" s="9"/>
      <c r="Y290" s="4"/>
      <c r="Z290" s="4"/>
    </row>
    <row r="291" spans="1:26" s="39" customFormat="1">
      <c r="A291" s="4"/>
      <c r="B291" s="9"/>
      <c r="C291" s="9"/>
      <c r="D291" s="9"/>
      <c r="E291" s="9"/>
      <c r="F291" s="12"/>
      <c r="G291" s="12"/>
      <c r="H291" s="12"/>
      <c r="I291" s="12"/>
      <c r="J291" s="9"/>
      <c r="K291" s="9"/>
      <c r="L291" s="9"/>
      <c r="Y291" s="4"/>
      <c r="Z291" s="4"/>
    </row>
    <row r="292" spans="1:26" s="39" customFormat="1">
      <c r="A292" s="4"/>
      <c r="B292" s="9"/>
      <c r="C292" s="9"/>
      <c r="D292" s="9"/>
      <c r="E292" s="9"/>
      <c r="F292" s="12"/>
      <c r="G292" s="12"/>
      <c r="H292" s="12"/>
      <c r="I292" s="12"/>
      <c r="J292" s="9"/>
      <c r="K292" s="9"/>
      <c r="L292" s="9"/>
      <c r="Y292" s="4"/>
      <c r="Z292" s="4"/>
    </row>
  </sheetData>
  <sheetProtection password="99A8" sheet="1" objects="1" scenarios="1"/>
  <mergeCells count="312">
    <mergeCell ref="H5:I5"/>
    <mergeCell ref="G9:G20"/>
    <mergeCell ref="E4:F4"/>
    <mergeCell ref="K7:L20"/>
    <mergeCell ref="J7:J11"/>
    <mergeCell ref="J12:J16"/>
    <mergeCell ref="J17:J20"/>
    <mergeCell ref="B19:D19"/>
    <mergeCell ref="B20:D20"/>
    <mergeCell ref="H18:I20"/>
    <mergeCell ref="E5:F5"/>
    <mergeCell ref="E7:F7"/>
    <mergeCell ref="H7:I7"/>
    <mergeCell ref="E8:F8"/>
    <mergeCell ref="E19:F19"/>
    <mergeCell ref="E20:F20"/>
    <mergeCell ref="B5:D5"/>
    <mergeCell ref="B7:D7"/>
    <mergeCell ref="B8:D8"/>
    <mergeCell ref="B9:D9"/>
    <mergeCell ref="B10:D10"/>
    <mergeCell ref="B11:D11"/>
    <mergeCell ref="B14:D14"/>
    <mergeCell ref="B15:D15"/>
    <mergeCell ref="B12:D12"/>
    <mergeCell ref="H12:I12"/>
    <mergeCell ref="H8:I11"/>
    <mergeCell ref="H13:I16"/>
    <mergeCell ref="B13:D13"/>
    <mergeCell ref="B16:D16"/>
    <mergeCell ref="B17:D17"/>
    <mergeCell ref="B18:D18"/>
    <mergeCell ref="H17:I17"/>
    <mergeCell ref="B282:L282"/>
    <mergeCell ref="F24:G24"/>
    <mergeCell ref="F25:G25"/>
    <mergeCell ref="F26:G26"/>
    <mergeCell ref="F27:G27"/>
    <mergeCell ref="E9:F9"/>
    <mergeCell ref="E10:F10"/>
    <mergeCell ref="E11:F11"/>
    <mergeCell ref="E15:F15"/>
    <mergeCell ref="E18:F18"/>
    <mergeCell ref="E17:F17"/>
    <mergeCell ref="E16:F16"/>
    <mergeCell ref="F21:G21"/>
    <mergeCell ref="F22:G22"/>
    <mergeCell ref="F23:G23"/>
    <mergeCell ref="F34:G34"/>
    <mergeCell ref="F35:G35"/>
    <mergeCell ref="F36:G36"/>
    <mergeCell ref="F37:G37"/>
    <mergeCell ref="F38:G38"/>
    <mergeCell ref="F39:G39"/>
    <mergeCell ref="F33:G33"/>
    <mergeCell ref="F28:G28"/>
    <mergeCell ref="F29:G29"/>
    <mergeCell ref="F30:G30"/>
    <mergeCell ref="F31:G31"/>
    <mergeCell ref="F32:G32"/>
    <mergeCell ref="F46:G46"/>
    <mergeCell ref="F47:G47"/>
    <mergeCell ref="F48:G48"/>
    <mergeCell ref="F49:G49"/>
    <mergeCell ref="F50:G50"/>
    <mergeCell ref="F51:G51"/>
    <mergeCell ref="F40:G40"/>
    <mergeCell ref="F41:G41"/>
    <mergeCell ref="F42:G42"/>
    <mergeCell ref="F43:G43"/>
    <mergeCell ref="F44:G44"/>
    <mergeCell ref="F45:G45"/>
    <mergeCell ref="F97:G97"/>
    <mergeCell ref="F98:G98"/>
    <mergeCell ref="F68:G68"/>
    <mergeCell ref="F69:G69"/>
    <mergeCell ref="F70:G70"/>
    <mergeCell ref="F71:G71"/>
    <mergeCell ref="F52:G52"/>
    <mergeCell ref="F53:G53"/>
    <mergeCell ref="F54:G54"/>
    <mergeCell ref="F55:G55"/>
    <mergeCell ref="F56:G56"/>
    <mergeCell ref="F57:G57"/>
    <mergeCell ref="F63:G63"/>
    <mergeCell ref="F64:G64"/>
    <mergeCell ref="F65:G65"/>
    <mergeCell ref="F66:G66"/>
    <mergeCell ref="F67:G67"/>
    <mergeCell ref="F58:G58"/>
    <mergeCell ref="F59:G59"/>
    <mergeCell ref="F60:G60"/>
    <mergeCell ref="F61:G61"/>
    <mergeCell ref="F62:G62"/>
    <mergeCell ref="F90:G90"/>
    <mergeCell ref="F91:G91"/>
    <mergeCell ref="F93:G93"/>
    <mergeCell ref="F94:G94"/>
    <mergeCell ref="F95:G95"/>
    <mergeCell ref="F96:G96"/>
    <mergeCell ref="F92:G92"/>
    <mergeCell ref="F72:G72"/>
    <mergeCell ref="F73:G73"/>
    <mergeCell ref="F74:G74"/>
    <mergeCell ref="F75:G75"/>
    <mergeCell ref="F76:G76"/>
    <mergeCell ref="F77:G77"/>
    <mergeCell ref="F84:G84"/>
    <mergeCell ref="F85:G85"/>
    <mergeCell ref="F86:G86"/>
    <mergeCell ref="F87:G87"/>
    <mergeCell ref="F88:G88"/>
    <mergeCell ref="F89:G89"/>
    <mergeCell ref="F78:G78"/>
    <mergeCell ref="F79:G79"/>
    <mergeCell ref="F80:G80"/>
    <mergeCell ref="F81:G81"/>
    <mergeCell ref="F82:G82"/>
    <mergeCell ref="F83:G83"/>
    <mergeCell ref="F103:G103"/>
    <mergeCell ref="F106:G106"/>
    <mergeCell ref="F107:G107"/>
    <mergeCell ref="F108:G108"/>
    <mergeCell ref="F109:G109"/>
    <mergeCell ref="F110:G110"/>
    <mergeCell ref="F99:G99"/>
    <mergeCell ref="F100:G100"/>
    <mergeCell ref="F101:G101"/>
    <mergeCell ref="F102:G102"/>
    <mergeCell ref="F104:G104"/>
    <mergeCell ref="F105:G105"/>
    <mergeCell ref="F117:G117"/>
    <mergeCell ref="F118:G118"/>
    <mergeCell ref="F119:G119"/>
    <mergeCell ref="F120:G120"/>
    <mergeCell ref="F121:G121"/>
    <mergeCell ref="F122:G122"/>
    <mergeCell ref="F111:G111"/>
    <mergeCell ref="F112:G112"/>
    <mergeCell ref="F113:G113"/>
    <mergeCell ref="F114:G114"/>
    <mergeCell ref="F115:G115"/>
    <mergeCell ref="F116:G116"/>
    <mergeCell ref="F129:G129"/>
    <mergeCell ref="F130:G130"/>
    <mergeCell ref="F131:G131"/>
    <mergeCell ref="F132:G132"/>
    <mergeCell ref="F133:G133"/>
    <mergeCell ref="F134:G134"/>
    <mergeCell ref="F123:G123"/>
    <mergeCell ref="F124:G124"/>
    <mergeCell ref="F125:G125"/>
    <mergeCell ref="F126:G126"/>
    <mergeCell ref="F127:G127"/>
    <mergeCell ref="F128:G128"/>
    <mergeCell ref="F141:G141"/>
    <mergeCell ref="F142:G142"/>
    <mergeCell ref="F143:G143"/>
    <mergeCell ref="F144:G144"/>
    <mergeCell ref="F145:G145"/>
    <mergeCell ref="F146:G146"/>
    <mergeCell ref="F135:G135"/>
    <mergeCell ref="F136:G136"/>
    <mergeCell ref="F137:G137"/>
    <mergeCell ref="F138:G138"/>
    <mergeCell ref="F139:G139"/>
    <mergeCell ref="F140:G140"/>
    <mergeCell ref="F153:G153"/>
    <mergeCell ref="F154:G154"/>
    <mergeCell ref="F155:G155"/>
    <mergeCell ref="F156:G156"/>
    <mergeCell ref="F157:G157"/>
    <mergeCell ref="F158:G158"/>
    <mergeCell ref="F147:G147"/>
    <mergeCell ref="F148:G148"/>
    <mergeCell ref="F149:G149"/>
    <mergeCell ref="F150:G150"/>
    <mergeCell ref="F151:G151"/>
    <mergeCell ref="F152:G152"/>
    <mergeCell ref="F165:G165"/>
    <mergeCell ref="F166:G166"/>
    <mergeCell ref="F167:G167"/>
    <mergeCell ref="F168:G168"/>
    <mergeCell ref="F169:G169"/>
    <mergeCell ref="F170:G170"/>
    <mergeCell ref="F159:G159"/>
    <mergeCell ref="F160:G160"/>
    <mergeCell ref="F161:G161"/>
    <mergeCell ref="F162:G162"/>
    <mergeCell ref="F163:G163"/>
    <mergeCell ref="F164:G164"/>
    <mergeCell ref="F177:G177"/>
    <mergeCell ref="F178:G178"/>
    <mergeCell ref="F179:G179"/>
    <mergeCell ref="F186:G186"/>
    <mergeCell ref="F187:G187"/>
    <mergeCell ref="F188:G188"/>
    <mergeCell ref="F184:G184"/>
    <mergeCell ref="F185:G185"/>
    <mergeCell ref="F171:G171"/>
    <mergeCell ref="F172:G172"/>
    <mergeCell ref="F173:G173"/>
    <mergeCell ref="F174:G174"/>
    <mergeCell ref="F175:G175"/>
    <mergeCell ref="F176:G176"/>
    <mergeCell ref="F181:G181"/>
    <mergeCell ref="F182:G182"/>
    <mergeCell ref="F183:G183"/>
    <mergeCell ref="F180:G180"/>
    <mergeCell ref="F208:G208"/>
    <mergeCell ref="F209:G209"/>
    <mergeCell ref="F195:G195"/>
    <mergeCell ref="F196:G196"/>
    <mergeCell ref="F197:G197"/>
    <mergeCell ref="F198:G198"/>
    <mergeCell ref="F199:G199"/>
    <mergeCell ref="F200:G200"/>
    <mergeCell ref="F189:G189"/>
    <mergeCell ref="F190:G190"/>
    <mergeCell ref="F191:G191"/>
    <mergeCell ref="F192:G192"/>
    <mergeCell ref="F193:G193"/>
    <mergeCell ref="F194:G194"/>
    <mergeCell ref="F280:G280"/>
    <mergeCell ref="F281:G281"/>
    <mergeCell ref="F271:G271"/>
    <mergeCell ref="F272:G272"/>
    <mergeCell ref="F273:G273"/>
    <mergeCell ref="F274:G274"/>
    <mergeCell ref="F276:G276"/>
    <mergeCell ref="F277:G277"/>
    <mergeCell ref="F265:G265"/>
    <mergeCell ref="F266:G266"/>
    <mergeCell ref="F267:G267"/>
    <mergeCell ref="F268:G268"/>
    <mergeCell ref="F269:G269"/>
    <mergeCell ref="F270:G270"/>
    <mergeCell ref="F279:G279"/>
    <mergeCell ref="F278:G278"/>
    <mergeCell ref="F275:G275"/>
    <mergeCell ref="F226:G226"/>
    <mergeCell ref="F227:G227"/>
    <mergeCell ref="F228:G228"/>
    <mergeCell ref="F229:G229"/>
    <mergeCell ref="F230:G230"/>
    <mergeCell ref="F231:G231"/>
    <mergeCell ref="F261:G261"/>
    <mergeCell ref="F253:G253"/>
    <mergeCell ref="F254:G254"/>
    <mergeCell ref="F255:G255"/>
    <mergeCell ref="F256:G256"/>
    <mergeCell ref="F257:G257"/>
    <mergeCell ref="F258:G258"/>
    <mergeCell ref="F244:G244"/>
    <mergeCell ref="F245:G245"/>
    <mergeCell ref="F246:G246"/>
    <mergeCell ref="F247:G247"/>
    <mergeCell ref="F248:G248"/>
    <mergeCell ref="F249:G249"/>
    <mergeCell ref="F250:G250"/>
    <mergeCell ref="F251:G251"/>
    <mergeCell ref="F252:G252"/>
    <mergeCell ref="F259:G259"/>
    <mergeCell ref="F260:G260"/>
    <mergeCell ref="B4:D4"/>
    <mergeCell ref="B2:D2"/>
    <mergeCell ref="E2:F2"/>
    <mergeCell ref="F262:G262"/>
    <mergeCell ref="F263:G263"/>
    <mergeCell ref="F264:G264"/>
    <mergeCell ref="G4:L4"/>
    <mergeCell ref="F225:G225"/>
    <mergeCell ref="B6:D6"/>
    <mergeCell ref="E6:F6"/>
    <mergeCell ref="F217:G217"/>
    <mergeCell ref="F218:G218"/>
    <mergeCell ref="F238:G238"/>
    <mergeCell ref="F239:G239"/>
    <mergeCell ref="F240:G240"/>
    <mergeCell ref="F241:G241"/>
    <mergeCell ref="F242:G242"/>
    <mergeCell ref="F243:G243"/>
    <mergeCell ref="F232:G232"/>
    <mergeCell ref="F233:G233"/>
    <mergeCell ref="F234:G234"/>
    <mergeCell ref="F235:G235"/>
    <mergeCell ref="F236:G236"/>
    <mergeCell ref="F237:G237"/>
    <mergeCell ref="M5:M6"/>
    <mergeCell ref="J5:J6"/>
    <mergeCell ref="K5:L6"/>
    <mergeCell ref="F219:G219"/>
    <mergeCell ref="F220:G220"/>
    <mergeCell ref="F221:G221"/>
    <mergeCell ref="F222:G222"/>
    <mergeCell ref="F223:G223"/>
    <mergeCell ref="F224:G224"/>
    <mergeCell ref="F213:G213"/>
    <mergeCell ref="F214:G214"/>
    <mergeCell ref="F215:G215"/>
    <mergeCell ref="F216:G216"/>
    <mergeCell ref="H6:I6"/>
    <mergeCell ref="F210:G210"/>
    <mergeCell ref="F211:G211"/>
    <mergeCell ref="F212:G212"/>
    <mergeCell ref="F201:G201"/>
    <mergeCell ref="F202:G202"/>
    <mergeCell ref="F203:G203"/>
    <mergeCell ref="F204:G204"/>
    <mergeCell ref="F205:G205"/>
    <mergeCell ref="F206:G206"/>
    <mergeCell ref="F207:G207"/>
  </mergeCells>
  <phoneticPr fontId="4"/>
  <conditionalFormatting sqref="E15:F15">
    <cfRule type="containsBlanks" dxfId="27" priority="122">
      <formula>LEN(TRIM(E15))=0</formula>
    </cfRule>
  </conditionalFormatting>
  <conditionalFormatting sqref="E22:E224 E226:E281">
    <cfRule type="cellIs" dxfId="26" priority="78" operator="lessThanOrEqual">
      <formula>$F$14</formula>
    </cfRule>
  </conditionalFormatting>
  <conditionalFormatting sqref="E225">
    <cfRule type="cellIs" dxfId="25" priority="61" operator="lessThanOrEqual">
      <formula>$F$14</formula>
    </cfRule>
  </conditionalFormatting>
  <conditionalFormatting sqref="F22:G22">
    <cfRule type="expression" dxfId="24" priority="59">
      <formula>N22=1</formula>
    </cfRule>
  </conditionalFormatting>
  <conditionalFormatting sqref="F23:G281">
    <cfRule type="expression" dxfId="23" priority="57">
      <formula>N23=1</formula>
    </cfRule>
  </conditionalFormatting>
  <conditionalFormatting sqref="E11:F11">
    <cfRule type="expression" dxfId="22" priority="24">
      <formula>$E$11="選択して下さい。"</formula>
    </cfRule>
  </conditionalFormatting>
  <conditionalFormatting sqref="G8">
    <cfRule type="expression" dxfId="21" priority="23">
      <formula>$G$8="選択して下さい。"</formula>
    </cfRule>
  </conditionalFormatting>
  <conditionalFormatting sqref="E12">
    <cfRule type="expression" dxfId="20" priority="22">
      <formula>$E$12="選択して下さい。"</formula>
    </cfRule>
  </conditionalFormatting>
  <conditionalFormatting sqref="F14">
    <cfRule type="expression" dxfId="19" priority="21">
      <formula>$F$14="選択して下さい。"</formula>
    </cfRule>
  </conditionalFormatting>
  <conditionalFormatting sqref="J7:J11">
    <cfRule type="expression" dxfId="18" priority="20">
      <formula>$J$7="弊会本部記載"</formula>
    </cfRule>
  </conditionalFormatting>
  <conditionalFormatting sqref="J12:J16">
    <cfRule type="expression" dxfId="17" priority="19">
      <formula>$J$12="弊会本部記載"</formula>
    </cfRule>
  </conditionalFormatting>
  <conditionalFormatting sqref="J17:J20">
    <cfRule type="expression" dxfId="16" priority="18">
      <formula>$J$17="弊会本部記載"</formula>
    </cfRule>
  </conditionalFormatting>
  <conditionalFormatting sqref="G5">
    <cfRule type="expression" dxfId="15" priority="15">
      <formula>$G$5="客室ライティングデスク・ドア・レストランテーブル、フロントカウンター、客室トイレベーシン、エレベーターホールボタン、ＥＶボタンのうち、問題箇所あり。"</formula>
    </cfRule>
    <cfRule type="expression" dxfId="14" priority="16">
      <formula>$G$5="弊会感染症対策インスペクション未実施"</formula>
    </cfRule>
  </conditionalFormatting>
  <conditionalFormatting sqref="H22:H281">
    <cfRule type="expression" dxfId="13" priority="123">
      <formula>H22="該当なし"</formula>
    </cfRule>
    <cfRule type="expression" dxfId="12" priority="124">
      <formula>M22=""</formula>
    </cfRule>
    <cfRule type="expression" dxfId="11" priority="125">
      <formula>H22="N"</formula>
    </cfRule>
  </conditionalFormatting>
  <conditionalFormatting sqref="J22:J281">
    <cfRule type="expression" dxfId="10" priority="128">
      <formula>J22="該当なし"</formula>
    </cfRule>
    <cfRule type="expression" dxfId="9" priority="129">
      <formula>M22=""</formula>
    </cfRule>
    <cfRule type="expression" dxfId="8" priority="130">
      <formula>J22="N"</formula>
    </cfRule>
  </conditionalFormatting>
  <conditionalFormatting sqref="K22:K281">
    <cfRule type="expression" dxfId="7" priority="131">
      <formula>J22="該当なし"</formula>
    </cfRule>
    <cfRule type="expression" dxfId="6" priority="132">
      <formula>M22=""</formula>
    </cfRule>
  </conditionalFormatting>
  <conditionalFormatting sqref="I22:I281">
    <cfRule type="expression" dxfId="5" priority="133">
      <formula>H22="該当なし"</formula>
    </cfRule>
    <cfRule type="expression" dxfId="4" priority="134">
      <formula>M22=""</formula>
    </cfRule>
  </conditionalFormatting>
  <dataValidations count="7">
    <dataValidation type="list" allowBlank="1" showInputMessage="1" showErrorMessage="1" sqref="E11:F11" xr:uid="{00000000-0002-0000-0200-000000000000}">
      <formula1>"選択して下さい。,定期時的に実施,準備中,実施していない。"</formula1>
    </dataValidation>
    <dataValidation type="list" allowBlank="1" showInputMessage="1" showErrorMessage="1" sqref="H22:H281 J22:J281" xr:uid="{00000000-0002-0000-0200-000001000000}">
      <formula1>"Y,N,該当なし"</formula1>
    </dataValidation>
    <dataValidation type="list" allowBlank="1" showInputMessage="1" showErrorMessage="1" sqref="E22:E281" xr:uid="{00000000-0002-0000-0200-000002000000}">
      <formula1>"0,1,2,3"</formula1>
    </dataValidation>
    <dataValidation type="list" allowBlank="1" showInputMessage="1" showErrorMessage="1" sqref="G8" xr:uid="{00000000-0002-0000-0200-000003000000}">
      <formula1>"選択して下さい。,実施していない。,準備中,毎月実施,2か月に1度実施,4か月に1度実施,6か月に1度実施,8か月に1度実施,10か月に1度実施,1年に1度実施,それ以上"</formula1>
    </dataValidation>
    <dataValidation type="list" allowBlank="1" showInputMessage="1" showErrorMessage="1" sqref="F14" xr:uid="{00000000-0002-0000-0200-000004000000}">
      <formula1>"選択して下さい。,0,1,2,3"</formula1>
    </dataValidation>
    <dataValidation type="list" allowBlank="1" showInputMessage="1" showErrorMessage="1" sqref="J7:J20" xr:uid="{00000000-0002-0000-0200-000005000000}">
      <formula1>"Y,N,該当なし,弊会本部記載"</formula1>
    </dataValidation>
    <dataValidation type="list" allowBlank="1" showInputMessage="1" showErrorMessage="1" sqref="G5" xr:uid="{00000000-0002-0000-0200-000006000000}">
      <formula1>$Z$6:$Z$8</formula1>
    </dataValidation>
  </dataValidations>
  <pageMargins left="0.25" right="0.25" top="0.75" bottom="0.75" header="0.3" footer="0.3"/>
  <pageSetup paperSize="8" scale="35" fitToHeight="0" orientation="portrait" r:id="rId1"/>
  <headerFooter>
    <oddHeader>&amp;L&amp;"Meiryo UI,標準"&amp;9&amp;A&amp;D&amp;T&amp;R&amp;G</oddHeader>
    <oddFooter>&amp;L&amp;"Meiryo UI,標準"&amp;9一般社団法人観光品質認証協会</oddFooter>
  </headerFooter>
  <colBreaks count="1" manualBreakCount="1">
    <brk id="7" max="281" man="1"/>
  </colBreaks>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→感染状況データ更新!$C$24:$C$74</xm:f>
          </x14:formula1>
          <xm:sqref>E12</xm:sqref>
        </x14:dataValidation>
        <x14:dataValidation type="list" allowBlank="1" showInputMessage="1" showErrorMessage="1" xr:uid="{00000000-0002-0000-0200-000008000000}">
          <x14:formula1>
            <xm:f>→感染状況データ更新!$C$24:$C$70</xm:f>
          </x14:formula1>
          <xm:sqref>E12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U36"/>
  <sheetViews>
    <sheetView showGridLines="0" zoomScale="70" zoomScaleNormal="70" zoomScaleSheetLayoutView="55" workbookViewId="0">
      <selection activeCell="E15" sqref="E15"/>
    </sheetView>
  </sheetViews>
  <sheetFormatPr defaultRowHeight="12"/>
  <cols>
    <col min="1" max="1" width="1.75" style="127" customWidth="1"/>
    <col min="2" max="2" width="19.875" style="127" customWidth="1"/>
    <col min="3" max="3" width="17.75" style="127" bestFit="1" customWidth="1"/>
    <col min="4" max="4" width="17.5" style="127" customWidth="1"/>
    <col min="5" max="5" width="6.625" style="127" bestFit="1" customWidth="1"/>
    <col min="6" max="6" width="19.75" style="127" customWidth="1"/>
    <col min="7" max="7" width="16.25" style="127" customWidth="1"/>
    <col min="8" max="8" width="8.75" style="127" customWidth="1"/>
    <col min="9" max="9" width="18.875" style="127" customWidth="1"/>
    <col min="10" max="10" width="17.25" style="127" customWidth="1"/>
    <col min="11" max="11" width="22" style="127" bestFit="1" customWidth="1"/>
    <col min="12" max="13" width="19.25" style="127" customWidth="1"/>
    <col min="14" max="14" width="16.875" style="127" customWidth="1"/>
    <col min="15" max="15" width="11.5" style="127" customWidth="1"/>
    <col min="16" max="16" width="9" style="127"/>
    <col min="17" max="17" width="15" style="127" bestFit="1" customWidth="1"/>
    <col min="18" max="18" width="15" style="127" customWidth="1"/>
    <col min="19" max="19" width="8.875" style="127" customWidth="1"/>
    <col min="20" max="20" width="20" style="127" customWidth="1"/>
    <col min="21" max="16384" width="9" style="127"/>
  </cols>
  <sheetData>
    <row r="2" spans="2:21">
      <c r="B2" s="125" t="s">
        <v>529</v>
      </c>
      <c r="C2" s="126" t="s">
        <v>460</v>
      </c>
    </row>
    <row r="3" spans="2:21">
      <c r="B3" s="125" t="s">
        <v>461</v>
      </c>
      <c r="C3" s="125" t="s">
        <v>462</v>
      </c>
      <c r="D3" s="128"/>
    </row>
    <row r="4" spans="2:21" ht="40.9" customHeight="1">
      <c r="B4" s="125"/>
      <c r="C4" s="125"/>
      <c r="D4" s="128"/>
    </row>
    <row r="5" spans="2:21">
      <c r="B5" s="127" t="s">
        <v>463</v>
      </c>
      <c r="C5" s="127" t="s">
        <v>464</v>
      </c>
    </row>
    <row r="6" spans="2:21" ht="27.4" customHeight="1">
      <c r="B6" s="129" t="s">
        <v>465</v>
      </c>
      <c r="C6" s="130" t="s">
        <v>466</v>
      </c>
      <c r="D6" s="130" t="s">
        <v>467</v>
      </c>
      <c r="E6" s="293" t="s">
        <v>468</v>
      </c>
      <c r="F6" s="294"/>
      <c r="G6" s="293" t="s">
        <v>469</v>
      </c>
      <c r="H6" s="294"/>
      <c r="I6" s="131" t="s">
        <v>470</v>
      </c>
      <c r="J6" s="131" t="s">
        <v>471</v>
      </c>
      <c r="K6" s="131" t="s">
        <v>472</v>
      </c>
      <c r="M6" s="132"/>
      <c r="N6" s="132"/>
      <c r="O6" s="132"/>
      <c r="P6" s="133"/>
      <c r="Q6" s="133"/>
      <c r="R6" s="133"/>
      <c r="S6" s="133"/>
      <c r="T6" s="133"/>
      <c r="U6" s="133"/>
    </row>
    <row r="7" spans="2:21" ht="48.75" customHeight="1">
      <c r="B7" s="125" t="s">
        <v>473</v>
      </c>
      <c r="C7" s="134"/>
      <c r="D7" s="134"/>
      <c r="E7" s="293"/>
      <c r="F7" s="294"/>
      <c r="G7" s="293"/>
      <c r="H7" s="294"/>
      <c r="I7" s="134"/>
      <c r="J7" s="134"/>
      <c r="K7" s="134"/>
    </row>
    <row r="8" spans="2:21" ht="15">
      <c r="B8" s="135"/>
      <c r="C8" s="136"/>
      <c r="D8" s="136"/>
      <c r="E8" s="137"/>
      <c r="F8" s="138"/>
      <c r="G8" s="137"/>
      <c r="H8" s="138"/>
      <c r="I8" s="136"/>
      <c r="J8" s="136"/>
      <c r="K8" s="136"/>
    </row>
    <row r="9" spans="2:21">
      <c r="D9" s="127" t="s">
        <v>474</v>
      </c>
      <c r="E9" s="133" t="s">
        <v>475</v>
      </c>
      <c r="F9" s="133" t="s">
        <v>476</v>
      </c>
      <c r="G9" s="133" t="s">
        <v>477</v>
      </c>
      <c r="H9" s="133" t="s">
        <v>478</v>
      </c>
      <c r="I9" s="139" t="s">
        <v>479</v>
      </c>
      <c r="J9" s="139" t="s">
        <v>480</v>
      </c>
      <c r="K9" s="139" t="s">
        <v>481</v>
      </c>
      <c r="L9" s="133" t="s">
        <v>482</v>
      </c>
      <c r="M9" s="133" t="s">
        <v>483</v>
      </c>
      <c r="N9" s="139" t="s">
        <v>484</v>
      </c>
      <c r="O9" s="139" t="s">
        <v>485</v>
      </c>
      <c r="P9" s="139" t="s">
        <v>486</v>
      </c>
      <c r="Q9" s="133" t="s">
        <v>487</v>
      </c>
      <c r="R9" s="133" t="s">
        <v>488</v>
      </c>
      <c r="S9" s="133" t="s">
        <v>489</v>
      </c>
      <c r="T9" s="133" t="s">
        <v>490</v>
      </c>
    </row>
    <row r="10" spans="2:21">
      <c r="C10" s="288" t="s">
        <v>491</v>
      </c>
      <c r="D10" s="125" t="s">
        <v>492</v>
      </c>
      <c r="E10" s="140">
        <v>5</v>
      </c>
      <c r="F10" s="125"/>
      <c r="G10" s="125"/>
      <c r="H10" s="140" t="s">
        <v>493</v>
      </c>
      <c r="I10" s="141"/>
      <c r="J10" s="141"/>
      <c r="K10" s="141"/>
      <c r="L10" s="125"/>
      <c r="M10" s="125"/>
      <c r="N10" s="141"/>
      <c r="O10" s="141"/>
      <c r="P10" s="142" t="s">
        <v>493</v>
      </c>
      <c r="Q10" s="125"/>
      <c r="R10" s="125"/>
      <c r="S10" s="140" t="s">
        <v>493</v>
      </c>
      <c r="T10" s="125"/>
    </row>
    <row r="11" spans="2:21">
      <c r="C11" s="289"/>
      <c r="D11" s="125" t="s">
        <v>494</v>
      </c>
      <c r="E11" s="140">
        <v>5</v>
      </c>
      <c r="F11" s="125"/>
      <c r="G11" s="125"/>
      <c r="H11" s="140" t="s">
        <v>493</v>
      </c>
      <c r="I11" s="141"/>
      <c r="J11" s="141"/>
      <c r="K11" s="141"/>
      <c r="L11" s="125"/>
      <c r="M11" s="125"/>
      <c r="N11" s="141"/>
      <c r="O11" s="141"/>
      <c r="P11" s="142" t="s">
        <v>493</v>
      </c>
      <c r="Q11" s="125"/>
      <c r="R11" s="125"/>
      <c r="S11" s="140" t="s">
        <v>493</v>
      </c>
      <c r="T11" s="125"/>
    </row>
    <row r="12" spans="2:21">
      <c r="C12" s="290"/>
      <c r="D12" s="125" t="s">
        <v>495</v>
      </c>
      <c r="E12" s="140">
        <v>5</v>
      </c>
      <c r="F12" s="125"/>
      <c r="G12" s="125"/>
      <c r="H12" s="140" t="s">
        <v>493</v>
      </c>
      <c r="I12" s="141"/>
      <c r="J12" s="141"/>
      <c r="K12" s="141"/>
      <c r="L12" s="125"/>
      <c r="M12" s="125"/>
      <c r="N12" s="141"/>
      <c r="O12" s="141"/>
      <c r="P12" s="142" t="s">
        <v>493</v>
      </c>
      <c r="Q12" s="125"/>
      <c r="R12" s="125"/>
      <c r="S12" s="140" t="s">
        <v>493</v>
      </c>
      <c r="T12" s="125"/>
    </row>
    <row r="13" spans="2:21">
      <c r="C13" s="288" t="s">
        <v>496</v>
      </c>
      <c r="D13" s="125" t="s">
        <v>497</v>
      </c>
      <c r="E13" s="140">
        <v>3</v>
      </c>
      <c r="F13" s="125"/>
      <c r="G13" s="125"/>
      <c r="H13" s="140" t="s">
        <v>493</v>
      </c>
      <c r="I13" s="141"/>
      <c r="J13" s="141"/>
      <c r="K13" s="141"/>
      <c r="L13" s="125"/>
      <c r="M13" s="125"/>
      <c r="N13" s="141"/>
      <c r="O13" s="141"/>
      <c r="P13" s="142" t="s">
        <v>493</v>
      </c>
      <c r="Q13" s="125"/>
      <c r="R13" s="125"/>
      <c r="S13" s="140" t="s">
        <v>493</v>
      </c>
      <c r="T13" s="125"/>
    </row>
    <row r="14" spans="2:21">
      <c r="C14" s="290"/>
      <c r="D14" s="125" t="s">
        <v>498</v>
      </c>
      <c r="E14" s="140">
        <v>4</v>
      </c>
      <c r="F14" s="125"/>
      <c r="G14" s="125"/>
      <c r="H14" s="140" t="s">
        <v>493</v>
      </c>
      <c r="I14" s="141"/>
      <c r="J14" s="141"/>
      <c r="K14" s="141"/>
      <c r="L14" s="125"/>
      <c r="M14" s="125"/>
      <c r="N14" s="141"/>
      <c r="O14" s="141"/>
      <c r="P14" s="142" t="s">
        <v>493</v>
      </c>
      <c r="Q14" s="125"/>
      <c r="R14" s="125"/>
      <c r="S14" s="140" t="s">
        <v>493</v>
      </c>
      <c r="T14" s="125"/>
    </row>
    <row r="15" spans="2:21">
      <c r="C15" s="288" t="s">
        <v>499</v>
      </c>
      <c r="D15" s="125" t="s">
        <v>500</v>
      </c>
      <c r="E15" s="140">
        <v>4</v>
      </c>
      <c r="F15" s="125"/>
      <c r="G15" s="125"/>
      <c r="H15" s="140" t="s">
        <v>493</v>
      </c>
      <c r="I15" s="141"/>
      <c r="J15" s="141"/>
      <c r="K15" s="141"/>
      <c r="L15" s="125"/>
      <c r="M15" s="125"/>
      <c r="N15" s="141"/>
      <c r="O15" s="141"/>
      <c r="P15" s="142" t="s">
        <v>493</v>
      </c>
      <c r="Q15" s="125"/>
      <c r="R15" s="125"/>
      <c r="S15" s="140" t="s">
        <v>493</v>
      </c>
      <c r="T15" s="125"/>
    </row>
    <row r="16" spans="2:21">
      <c r="C16" s="289"/>
      <c r="D16" s="125" t="s">
        <v>501</v>
      </c>
      <c r="E16" s="140">
        <v>5</v>
      </c>
      <c r="F16" s="125"/>
      <c r="G16" s="125"/>
      <c r="H16" s="140" t="s">
        <v>493</v>
      </c>
      <c r="I16" s="141"/>
      <c r="J16" s="141"/>
      <c r="K16" s="141"/>
      <c r="L16" s="125"/>
      <c r="M16" s="125"/>
      <c r="N16" s="141"/>
      <c r="O16" s="141"/>
      <c r="P16" s="142" t="s">
        <v>493</v>
      </c>
      <c r="Q16" s="125"/>
      <c r="R16" s="125"/>
      <c r="S16" s="140" t="s">
        <v>493</v>
      </c>
      <c r="T16" s="125"/>
    </row>
    <row r="17" spans="2:20">
      <c r="C17" s="290"/>
      <c r="D17" s="125" t="s">
        <v>502</v>
      </c>
      <c r="E17" s="140">
        <v>5</v>
      </c>
      <c r="F17" s="125"/>
      <c r="G17" s="125"/>
      <c r="H17" s="140" t="s">
        <v>493</v>
      </c>
      <c r="I17" s="141"/>
      <c r="J17" s="141"/>
      <c r="K17" s="141"/>
      <c r="L17" s="125"/>
      <c r="M17" s="125"/>
      <c r="N17" s="141"/>
      <c r="O17" s="141"/>
      <c r="P17" s="142" t="s">
        <v>493</v>
      </c>
      <c r="Q17" s="125"/>
      <c r="R17" s="125"/>
      <c r="S17" s="140" t="s">
        <v>493</v>
      </c>
      <c r="T17" s="125"/>
    </row>
    <row r="18" spans="2:20">
      <c r="C18" s="288" t="s">
        <v>503</v>
      </c>
      <c r="D18" s="125" t="s">
        <v>503</v>
      </c>
      <c r="E18" s="140">
        <v>5</v>
      </c>
      <c r="F18" s="125"/>
      <c r="G18" s="125"/>
      <c r="H18" s="140" t="s">
        <v>493</v>
      </c>
      <c r="I18" s="141"/>
      <c r="J18" s="141"/>
      <c r="K18" s="141"/>
      <c r="L18" s="125"/>
      <c r="M18" s="125"/>
      <c r="N18" s="141"/>
      <c r="O18" s="141"/>
      <c r="P18" s="142" t="s">
        <v>493</v>
      </c>
      <c r="Q18" s="125"/>
      <c r="R18" s="125"/>
      <c r="S18" s="140" t="s">
        <v>493</v>
      </c>
      <c r="T18" s="125"/>
    </row>
    <row r="19" spans="2:20">
      <c r="C19" s="289"/>
      <c r="D19" s="125" t="s">
        <v>504</v>
      </c>
      <c r="E19" s="140">
        <v>5</v>
      </c>
      <c r="F19" s="125"/>
      <c r="G19" s="125"/>
      <c r="H19" s="140" t="s">
        <v>493</v>
      </c>
      <c r="I19" s="141"/>
      <c r="J19" s="141"/>
      <c r="K19" s="141"/>
      <c r="L19" s="125"/>
      <c r="M19" s="125"/>
      <c r="N19" s="141"/>
      <c r="O19" s="141"/>
      <c r="P19" s="142" t="s">
        <v>493</v>
      </c>
      <c r="Q19" s="125"/>
      <c r="R19" s="125"/>
      <c r="S19" s="140" t="s">
        <v>493</v>
      </c>
      <c r="T19" s="125"/>
    </row>
    <row r="20" spans="2:20">
      <c r="C20" s="290"/>
      <c r="D20" s="125" t="s">
        <v>505</v>
      </c>
      <c r="E20" s="140">
        <v>1</v>
      </c>
      <c r="F20" s="125"/>
      <c r="G20" s="125"/>
      <c r="H20" s="140" t="s">
        <v>493</v>
      </c>
      <c r="I20" s="141"/>
      <c r="J20" s="141"/>
      <c r="K20" s="141"/>
      <c r="L20" s="125"/>
      <c r="M20" s="125"/>
      <c r="N20" s="141"/>
      <c r="O20" s="141"/>
      <c r="P20" s="142" t="s">
        <v>493</v>
      </c>
      <c r="Q20" s="125"/>
      <c r="R20" s="125"/>
      <c r="S20" s="140" t="s">
        <v>493</v>
      </c>
      <c r="T20" s="125"/>
    </row>
    <row r="21" spans="2:20">
      <c r="C21" s="143" t="s">
        <v>506</v>
      </c>
      <c r="D21" s="125" t="s">
        <v>507</v>
      </c>
      <c r="E21" s="140">
        <v>3</v>
      </c>
      <c r="F21" s="125"/>
      <c r="G21" s="125"/>
      <c r="H21" s="140" t="s">
        <v>493</v>
      </c>
      <c r="I21" s="141"/>
      <c r="J21" s="141"/>
      <c r="K21" s="141"/>
      <c r="L21" s="125"/>
      <c r="M21" s="125"/>
      <c r="N21" s="141"/>
      <c r="O21" s="141"/>
      <c r="P21" s="142" t="s">
        <v>493</v>
      </c>
      <c r="Q21" s="125"/>
      <c r="R21" s="125"/>
      <c r="S21" s="140" t="s">
        <v>493</v>
      </c>
      <c r="T21" s="125"/>
    </row>
    <row r="22" spans="2:20">
      <c r="C22" s="143" t="s">
        <v>508</v>
      </c>
      <c r="D22" s="125" t="s">
        <v>509</v>
      </c>
      <c r="E22" s="140">
        <v>4</v>
      </c>
      <c r="F22" s="125"/>
      <c r="G22" s="125"/>
      <c r="H22" s="140" t="s">
        <v>493</v>
      </c>
      <c r="I22" s="141"/>
      <c r="J22" s="141"/>
      <c r="K22" s="141"/>
      <c r="L22" s="125"/>
      <c r="M22" s="125"/>
      <c r="N22" s="141"/>
      <c r="O22" s="141"/>
      <c r="P22" s="142" t="s">
        <v>493</v>
      </c>
      <c r="Q22" s="125"/>
      <c r="R22" s="125"/>
      <c r="S22" s="140" t="s">
        <v>493</v>
      </c>
      <c r="T22" s="125"/>
    </row>
    <row r="23" spans="2:20">
      <c r="C23" s="288" t="s">
        <v>510</v>
      </c>
      <c r="D23" s="125" t="s">
        <v>511</v>
      </c>
      <c r="E23" s="140">
        <v>2</v>
      </c>
      <c r="F23" s="125"/>
      <c r="G23" s="125"/>
      <c r="H23" s="140" t="s">
        <v>493</v>
      </c>
      <c r="I23" s="141"/>
      <c r="J23" s="141"/>
      <c r="K23" s="141"/>
      <c r="L23" s="125"/>
      <c r="M23" s="125"/>
      <c r="N23" s="141"/>
      <c r="O23" s="141"/>
      <c r="P23" s="142" t="s">
        <v>493</v>
      </c>
      <c r="Q23" s="125"/>
      <c r="R23" s="125"/>
      <c r="S23" s="140" t="s">
        <v>493</v>
      </c>
      <c r="T23" s="125"/>
    </row>
    <row r="24" spans="2:20">
      <c r="C24" s="290"/>
      <c r="D24" s="125" t="s">
        <v>512</v>
      </c>
      <c r="E24" s="140">
        <v>1</v>
      </c>
      <c r="F24" s="125"/>
      <c r="G24" s="125"/>
      <c r="H24" s="140" t="s">
        <v>493</v>
      </c>
      <c r="I24" s="141"/>
      <c r="J24" s="141"/>
      <c r="K24" s="141"/>
      <c r="L24" s="125"/>
      <c r="M24" s="125"/>
      <c r="N24" s="141"/>
      <c r="O24" s="141"/>
      <c r="P24" s="142" t="s">
        <v>493</v>
      </c>
      <c r="Q24" s="125"/>
      <c r="R24" s="125"/>
      <c r="S24" s="140" t="s">
        <v>493</v>
      </c>
      <c r="T24" s="125"/>
    </row>
    <row r="25" spans="2:20">
      <c r="C25" s="143" t="s">
        <v>513</v>
      </c>
      <c r="D25" s="125" t="s">
        <v>514</v>
      </c>
      <c r="E25" s="140">
        <v>5</v>
      </c>
      <c r="F25" s="125"/>
      <c r="G25" s="125"/>
      <c r="H25" s="140" t="s">
        <v>493</v>
      </c>
      <c r="I25" s="141"/>
      <c r="J25" s="141"/>
      <c r="K25" s="141"/>
      <c r="L25" s="125"/>
      <c r="M25" s="125"/>
      <c r="N25" s="141"/>
      <c r="O25" s="141"/>
      <c r="P25" s="142" t="s">
        <v>493</v>
      </c>
      <c r="Q25" s="125"/>
      <c r="R25" s="125"/>
      <c r="S25" s="140" t="s">
        <v>493</v>
      </c>
      <c r="T25" s="125"/>
    </row>
    <row r="26" spans="2:20">
      <c r="E26" s="133"/>
    </row>
    <row r="27" spans="2:20" ht="17.649999999999999">
      <c r="B27" s="125" t="s">
        <v>530</v>
      </c>
      <c r="C27" s="126" t="s">
        <v>515</v>
      </c>
      <c r="E27" s="133"/>
      <c r="F27" s="291" t="s">
        <v>516</v>
      </c>
      <c r="G27" s="292"/>
      <c r="H27" s="292"/>
      <c r="I27" s="291" t="s">
        <v>517</v>
      </c>
      <c r="J27" s="292"/>
      <c r="K27" s="291" t="s">
        <v>518</v>
      </c>
      <c r="L27" s="292"/>
    </row>
    <row r="28" spans="2:20" ht="17.649999999999999">
      <c r="B28" s="127" t="s">
        <v>519</v>
      </c>
      <c r="D28" s="144" t="s">
        <v>520</v>
      </c>
      <c r="E28" s="144"/>
      <c r="F28" s="284"/>
      <c r="G28" s="285"/>
      <c r="H28" s="286"/>
      <c r="I28" s="287"/>
      <c r="J28" s="286"/>
      <c r="K28" s="287"/>
      <c r="L28" s="286"/>
    </row>
    <row r="29" spans="2:20" ht="17.649999999999999">
      <c r="D29" s="144" t="s">
        <v>521</v>
      </c>
      <c r="E29" s="144"/>
      <c r="F29" s="284"/>
      <c r="G29" s="285"/>
      <c r="H29" s="286"/>
      <c r="I29" s="287"/>
      <c r="J29" s="286"/>
      <c r="K29" s="287"/>
      <c r="L29" s="286"/>
    </row>
    <row r="30" spans="2:20" ht="17.649999999999999">
      <c r="D30" s="144" t="s">
        <v>522</v>
      </c>
      <c r="E30" s="144"/>
      <c r="F30" s="284"/>
      <c r="G30" s="285"/>
      <c r="H30" s="286"/>
      <c r="I30" s="287"/>
      <c r="J30" s="286"/>
      <c r="K30" s="287"/>
      <c r="L30" s="286"/>
    </row>
    <row r="31" spans="2:20" ht="17.649999999999999">
      <c r="D31" s="144" t="s">
        <v>523</v>
      </c>
      <c r="E31" s="144"/>
      <c r="F31" s="284"/>
      <c r="G31" s="285"/>
      <c r="H31" s="286"/>
      <c r="I31" s="287"/>
      <c r="J31" s="286"/>
      <c r="K31" s="287"/>
      <c r="L31" s="286"/>
    </row>
    <row r="32" spans="2:20" ht="17.649999999999999">
      <c r="D32" s="144" t="s">
        <v>524</v>
      </c>
      <c r="E32" s="144"/>
      <c r="F32" s="284"/>
      <c r="G32" s="285"/>
      <c r="H32" s="286"/>
      <c r="I32" s="287"/>
      <c r="J32" s="286"/>
      <c r="K32" s="287"/>
      <c r="L32" s="286"/>
    </row>
    <row r="33" spans="4:12" ht="17.649999999999999">
      <c r="D33" s="144" t="s">
        <v>525</v>
      </c>
      <c r="E33" s="144"/>
      <c r="F33" s="284"/>
      <c r="G33" s="285"/>
      <c r="H33" s="286"/>
      <c r="I33" s="287"/>
      <c r="J33" s="286"/>
      <c r="K33" s="287"/>
      <c r="L33" s="286"/>
    </row>
    <row r="34" spans="4:12" ht="17.649999999999999">
      <c r="D34" s="144" t="s">
        <v>526</v>
      </c>
      <c r="E34" s="144"/>
      <c r="F34" s="284"/>
      <c r="G34" s="285"/>
      <c r="H34" s="286"/>
      <c r="I34" s="287"/>
      <c r="J34" s="286"/>
      <c r="K34" s="287"/>
      <c r="L34" s="286"/>
    </row>
    <row r="35" spans="4:12" ht="17.649999999999999">
      <c r="D35" s="144" t="s">
        <v>527</v>
      </c>
      <c r="E35" s="144"/>
      <c r="F35" s="284"/>
      <c r="G35" s="285"/>
      <c r="H35" s="286"/>
      <c r="I35" s="287"/>
      <c r="J35" s="286"/>
      <c r="K35" s="287"/>
      <c r="L35" s="286"/>
    </row>
    <row r="36" spans="4:12" ht="17.649999999999999">
      <c r="D36" s="144" t="s">
        <v>528</v>
      </c>
      <c r="E36" s="144"/>
      <c r="F36" s="284"/>
      <c r="G36" s="285"/>
      <c r="H36" s="286"/>
      <c r="I36" s="287"/>
      <c r="J36" s="286"/>
      <c r="K36" s="287"/>
      <c r="L36" s="286"/>
    </row>
  </sheetData>
  <mergeCells count="39">
    <mergeCell ref="C10:C12"/>
    <mergeCell ref="C13:C14"/>
    <mergeCell ref="K27:L27"/>
    <mergeCell ref="E6:F6"/>
    <mergeCell ref="G6:H6"/>
    <mergeCell ref="E7:F7"/>
    <mergeCell ref="G7:H7"/>
    <mergeCell ref="C15:C17"/>
    <mergeCell ref="C18:C20"/>
    <mergeCell ref="C23:C24"/>
    <mergeCell ref="F27:H27"/>
    <mergeCell ref="I27:J27"/>
    <mergeCell ref="F28:H28"/>
    <mergeCell ref="I28:J28"/>
    <mergeCell ref="K28:L28"/>
    <mergeCell ref="F29:H29"/>
    <mergeCell ref="I29:J29"/>
    <mergeCell ref="K29:L29"/>
    <mergeCell ref="F30:H30"/>
    <mergeCell ref="I30:J30"/>
    <mergeCell ref="K30:L30"/>
    <mergeCell ref="F31:H31"/>
    <mergeCell ref="I31:J31"/>
    <mergeCell ref="K31:L31"/>
    <mergeCell ref="F32:H32"/>
    <mergeCell ref="I32:J32"/>
    <mergeCell ref="K32:L32"/>
    <mergeCell ref="F33:H33"/>
    <mergeCell ref="I33:J33"/>
    <mergeCell ref="K33:L33"/>
    <mergeCell ref="F36:H36"/>
    <mergeCell ref="I36:J36"/>
    <mergeCell ref="K36:L36"/>
    <mergeCell ref="F34:H34"/>
    <mergeCell ref="I34:J34"/>
    <mergeCell ref="K34:L34"/>
    <mergeCell ref="F35:H35"/>
    <mergeCell ref="I35:J35"/>
    <mergeCell ref="K35:L35"/>
  </mergeCells>
  <phoneticPr fontId="4"/>
  <dataValidations disablePrompts="1" count="2">
    <dataValidation type="list" allowBlank="1" showInputMessage="1" showErrorMessage="1" sqref="C2" xr:uid="{00000000-0002-0000-0300-000000000000}">
      <formula1>"スタッフ罹患時,顧客罹患時"</formula1>
    </dataValidation>
    <dataValidation type="list" allowBlank="1" showInputMessage="1" showErrorMessage="1" sqref="H10:H25 P10:P25 S10:S25" xr:uid="{00000000-0002-0000-0300-000001000000}">
      <formula1>"済み,未確認"</formula1>
    </dataValidation>
  </dataValidations>
  <pageMargins left="0.25" right="0.25" top="0.75" bottom="0.75" header="0.3" footer="0.3"/>
  <pageSetup paperSize="8" orientation="landscape" r:id="rId1"/>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I187"/>
  <sheetViews>
    <sheetView showGridLines="0" view="pageBreakPreview" zoomScale="60" zoomScaleNormal="70" workbookViewId="0">
      <selection activeCell="E4" sqref="E4"/>
    </sheetView>
  </sheetViews>
  <sheetFormatPr defaultColWidth="8.5" defaultRowHeight="17.649999999999999"/>
  <cols>
    <col min="1" max="1" width="8.5" style="14"/>
    <col min="2" max="2" width="20.75" style="14" customWidth="1"/>
    <col min="3" max="3" width="16.625" style="14" customWidth="1"/>
    <col min="4" max="4" width="13" style="14" customWidth="1"/>
    <col min="5" max="6" width="38.125" style="14" customWidth="1"/>
    <col min="7" max="7" width="15.25" style="14" customWidth="1"/>
    <col min="8" max="16384" width="8.5" style="14"/>
  </cols>
  <sheetData>
    <row r="1" spans="1:9" ht="24.4" customHeight="1">
      <c r="A1" s="13" t="s">
        <v>58</v>
      </c>
    </row>
    <row r="2" spans="1:9" ht="21">
      <c r="A2" s="15" t="s">
        <v>0</v>
      </c>
      <c r="B2" s="16" t="str">
        <f>IF(①感染症予防管理シート!E16="","",①感染症予防管理シート!E16)</f>
        <v/>
      </c>
      <c r="C2" s="16"/>
      <c r="D2" s="16"/>
      <c r="E2" s="17"/>
      <c r="F2" s="18"/>
      <c r="G2" s="16"/>
    </row>
    <row r="3" spans="1:9" ht="21">
      <c r="A3" s="15" t="s">
        <v>3</v>
      </c>
      <c r="B3" s="19" t="e">
        <f>EOMONTH(B5,-1)</f>
        <v>#NUM!</v>
      </c>
      <c r="C3" s="20" t="s">
        <v>44</v>
      </c>
      <c r="D3" s="21">
        <f>COUNT(I8:I74)</f>
        <v>0</v>
      </c>
      <c r="F3" s="22"/>
      <c r="G3" s="16"/>
    </row>
    <row r="4" spans="1:9" ht="16.149999999999999" customHeight="1">
      <c r="A4" s="16"/>
      <c r="B4" s="23" t="s">
        <v>4</v>
      </c>
      <c r="C4" s="24"/>
      <c r="D4" s="24"/>
      <c r="E4" s="25"/>
      <c r="F4" s="26"/>
      <c r="G4" s="16"/>
    </row>
    <row r="5" spans="1:9" ht="21.4" customHeight="1">
      <c r="A5" s="16"/>
      <c r="B5" s="27">
        <f>①感染症予防管理シート!E15</f>
        <v>0</v>
      </c>
      <c r="C5" s="20"/>
      <c r="D5" s="20"/>
      <c r="E5" s="28"/>
      <c r="F5" s="22"/>
      <c r="G5" s="16"/>
    </row>
    <row r="6" spans="1:9" ht="3" customHeight="1">
      <c r="A6" s="16"/>
      <c r="B6" s="20"/>
      <c r="C6" s="20"/>
      <c r="D6" s="20"/>
      <c r="E6" s="28"/>
      <c r="F6" s="22"/>
      <c r="G6" s="16"/>
    </row>
    <row r="7" spans="1:9" ht="49.5" customHeight="1" thickBot="1">
      <c r="A7" s="29" t="s">
        <v>43</v>
      </c>
      <c r="B7" s="29" t="s">
        <v>1</v>
      </c>
      <c r="C7" s="31" t="s">
        <v>55</v>
      </c>
      <c r="D7" s="29" t="s">
        <v>5</v>
      </c>
      <c r="E7" s="30" t="s">
        <v>56</v>
      </c>
      <c r="F7" s="29" t="s">
        <v>57</v>
      </c>
      <c r="G7" s="31" t="s">
        <v>30</v>
      </c>
    </row>
    <row r="8" spans="1:9">
      <c r="A8" s="32">
        <v>1</v>
      </c>
      <c r="B8" s="49" t="s">
        <v>2</v>
      </c>
      <c r="C8" s="50"/>
      <c r="D8" s="50" t="s">
        <v>19</v>
      </c>
      <c r="E8" s="51"/>
      <c r="F8" s="52"/>
      <c r="G8" s="53">
        <v>1</v>
      </c>
      <c r="I8" s="14" t="str">
        <f>IF(E8="","",1)</f>
        <v/>
      </c>
    </row>
    <row r="9" spans="1:9">
      <c r="A9" s="33">
        <v>2</v>
      </c>
      <c r="B9" s="54"/>
      <c r="C9" s="54"/>
      <c r="D9" s="54"/>
      <c r="E9" s="55"/>
      <c r="F9" s="56"/>
      <c r="G9" s="57"/>
      <c r="I9" s="14" t="str">
        <f t="shared" ref="I9:I72" si="0">IF(E9="","",1)</f>
        <v/>
      </c>
    </row>
    <row r="10" spans="1:9">
      <c r="A10" s="33">
        <v>3</v>
      </c>
      <c r="B10" s="54"/>
      <c r="C10" s="54"/>
      <c r="D10" s="54"/>
      <c r="E10" s="55"/>
      <c r="F10" s="56"/>
      <c r="G10" s="57"/>
      <c r="I10" s="14" t="str">
        <f t="shared" si="0"/>
        <v/>
      </c>
    </row>
    <row r="11" spans="1:9">
      <c r="A11" s="33">
        <v>4</v>
      </c>
      <c r="B11" s="54"/>
      <c r="C11" s="54"/>
      <c r="D11" s="54"/>
      <c r="E11" s="55"/>
      <c r="F11" s="56"/>
      <c r="G11" s="57"/>
      <c r="I11" s="14" t="str">
        <f t="shared" si="0"/>
        <v/>
      </c>
    </row>
    <row r="12" spans="1:9">
      <c r="A12" s="33">
        <v>5</v>
      </c>
      <c r="B12" s="54"/>
      <c r="C12" s="54"/>
      <c r="D12" s="54"/>
      <c r="E12" s="55"/>
      <c r="F12" s="56"/>
      <c r="G12" s="57"/>
      <c r="I12" s="14" t="str">
        <f t="shared" si="0"/>
        <v/>
      </c>
    </row>
    <row r="13" spans="1:9">
      <c r="A13" s="33">
        <v>6</v>
      </c>
      <c r="B13" s="54"/>
      <c r="C13" s="54"/>
      <c r="D13" s="54"/>
      <c r="E13" s="55"/>
      <c r="F13" s="56"/>
      <c r="G13" s="57"/>
      <c r="I13" s="14" t="str">
        <f t="shared" si="0"/>
        <v/>
      </c>
    </row>
    <row r="14" spans="1:9">
      <c r="A14" s="33">
        <v>7</v>
      </c>
      <c r="B14" s="54"/>
      <c r="C14" s="54"/>
      <c r="D14" s="54"/>
      <c r="E14" s="55"/>
      <c r="F14" s="56"/>
      <c r="G14" s="57"/>
      <c r="I14" s="14" t="str">
        <f t="shared" si="0"/>
        <v/>
      </c>
    </row>
    <row r="15" spans="1:9">
      <c r="A15" s="33">
        <v>8</v>
      </c>
      <c r="B15" s="54"/>
      <c r="C15" s="54"/>
      <c r="D15" s="54"/>
      <c r="E15" s="55"/>
      <c r="F15" s="56"/>
      <c r="G15" s="57"/>
      <c r="I15" s="14" t="str">
        <f t="shared" si="0"/>
        <v/>
      </c>
    </row>
    <row r="16" spans="1:9">
      <c r="A16" s="33">
        <v>9</v>
      </c>
      <c r="B16" s="54"/>
      <c r="C16" s="54"/>
      <c r="D16" s="54"/>
      <c r="E16" s="55"/>
      <c r="F16" s="56"/>
      <c r="G16" s="57"/>
      <c r="I16" s="14" t="str">
        <f t="shared" si="0"/>
        <v/>
      </c>
    </row>
    <row r="17" spans="1:9">
      <c r="A17" s="33">
        <v>10</v>
      </c>
      <c r="B17" s="54"/>
      <c r="C17" s="54"/>
      <c r="D17" s="54"/>
      <c r="E17" s="55"/>
      <c r="F17" s="56"/>
      <c r="G17" s="57"/>
      <c r="I17" s="14" t="str">
        <f t="shared" si="0"/>
        <v/>
      </c>
    </row>
    <row r="18" spans="1:9">
      <c r="A18" s="33">
        <v>11</v>
      </c>
      <c r="B18" s="54"/>
      <c r="C18" s="54"/>
      <c r="D18" s="54"/>
      <c r="E18" s="55"/>
      <c r="F18" s="56"/>
      <c r="G18" s="57"/>
      <c r="I18" s="14" t="str">
        <f t="shared" si="0"/>
        <v/>
      </c>
    </row>
    <row r="19" spans="1:9">
      <c r="A19" s="33">
        <v>12</v>
      </c>
      <c r="B19" s="54"/>
      <c r="C19" s="54"/>
      <c r="D19" s="54"/>
      <c r="E19" s="55"/>
      <c r="F19" s="56"/>
      <c r="G19" s="57"/>
      <c r="I19" s="14" t="str">
        <f t="shared" si="0"/>
        <v/>
      </c>
    </row>
    <row r="20" spans="1:9">
      <c r="A20" s="33">
        <v>13</v>
      </c>
      <c r="B20" s="54"/>
      <c r="C20" s="54"/>
      <c r="D20" s="54"/>
      <c r="E20" s="55"/>
      <c r="F20" s="56"/>
      <c r="G20" s="57"/>
      <c r="I20" s="14" t="str">
        <f t="shared" si="0"/>
        <v/>
      </c>
    </row>
    <row r="21" spans="1:9">
      <c r="A21" s="33">
        <v>14</v>
      </c>
      <c r="B21" s="54"/>
      <c r="C21" s="54"/>
      <c r="D21" s="54"/>
      <c r="E21" s="55"/>
      <c r="F21" s="56"/>
      <c r="G21" s="57"/>
      <c r="I21" s="14" t="str">
        <f t="shared" si="0"/>
        <v/>
      </c>
    </row>
    <row r="22" spans="1:9">
      <c r="A22" s="33">
        <v>15</v>
      </c>
      <c r="B22" s="54"/>
      <c r="C22" s="54"/>
      <c r="D22" s="54"/>
      <c r="E22" s="55"/>
      <c r="F22" s="56"/>
      <c r="G22" s="57"/>
      <c r="I22" s="14" t="str">
        <f t="shared" si="0"/>
        <v/>
      </c>
    </row>
    <row r="23" spans="1:9">
      <c r="A23" s="33">
        <v>16</v>
      </c>
      <c r="B23" s="54"/>
      <c r="C23" s="54"/>
      <c r="D23" s="54"/>
      <c r="E23" s="55"/>
      <c r="F23" s="56"/>
      <c r="G23" s="57"/>
      <c r="I23" s="14" t="str">
        <f t="shared" si="0"/>
        <v/>
      </c>
    </row>
    <row r="24" spans="1:9">
      <c r="A24" s="33">
        <v>17</v>
      </c>
      <c r="B24" s="54"/>
      <c r="C24" s="54"/>
      <c r="D24" s="54"/>
      <c r="E24" s="55"/>
      <c r="F24" s="56"/>
      <c r="G24" s="57"/>
      <c r="I24" s="14" t="str">
        <f t="shared" si="0"/>
        <v/>
      </c>
    </row>
    <row r="25" spans="1:9">
      <c r="A25" s="33">
        <v>18</v>
      </c>
      <c r="B25" s="54"/>
      <c r="C25" s="54"/>
      <c r="D25" s="54"/>
      <c r="E25" s="55"/>
      <c r="F25" s="56"/>
      <c r="G25" s="57"/>
      <c r="I25" s="14" t="str">
        <f t="shared" si="0"/>
        <v/>
      </c>
    </row>
    <row r="26" spans="1:9">
      <c r="A26" s="33">
        <v>19</v>
      </c>
      <c r="B26" s="54"/>
      <c r="C26" s="54"/>
      <c r="D26" s="54"/>
      <c r="E26" s="55"/>
      <c r="F26" s="56"/>
      <c r="G26" s="57"/>
      <c r="I26" s="14" t="str">
        <f t="shared" si="0"/>
        <v/>
      </c>
    </row>
    <row r="27" spans="1:9">
      <c r="A27" s="33">
        <v>20</v>
      </c>
      <c r="B27" s="54"/>
      <c r="C27" s="54"/>
      <c r="D27" s="54"/>
      <c r="E27" s="55"/>
      <c r="F27" s="56"/>
      <c r="G27" s="57"/>
      <c r="I27" s="14" t="str">
        <f t="shared" si="0"/>
        <v/>
      </c>
    </row>
    <row r="28" spans="1:9">
      <c r="A28" s="33">
        <v>21</v>
      </c>
      <c r="B28" s="54"/>
      <c r="C28" s="54"/>
      <c r="D28" s="54"/>
      <c r="E28" s="55"/>
      <c r="F28" s="56"/>
      <c r="G28" s="57"/>
      <c r="I28" s="14" t="str">
        <f t="shared" si="0"/>
        <v/>
      </c>
    </row>
    <row r="29" spans="1:9">
      <c r="A29" s="33">
        <v>22</v>
      </c>
      <c r="B29" s="54"/>
      <c r="C29" s="54"/>
      <c r="D29" s="54"/>
      <c r="E29" s="55"/>
      <c r="F29" s="56"/>
      <c r="G29" s="57"/>
      <c r="I29" s="14" t="str">
        <f t="shared" si="0"/>
        <v/>
      </c>
    </row>
    <row r="30" spans="1:9">
      <c r="A30" s="33">
        <v>23</v>
      </c>
      <c r="B30" s="54"/>
      <c r="C30" s="54"/>
      <c r="D30" s="54"/>
      <c r="E30" s="55"/>
      <c r="F30" s="56"/>
      <c r="G30" s="57"/>
      <c r="I30" s="14" t="str">
        <f t="shared" si="0"/>
        <v/>
      </c>
    </row>
    <row r="31" spans="1:9">
      <c r="A31" s="33">
        <v>24</v>
      </c>
      <c r="B31" s="54"/>
      <c r="C31" s="54"/>
      <c r="D31" s="54"/>
      <c r="E31" s="55"/>
      <c r="F31" s="56"/>
      <c r="G31" s="57"/>
      <c r="I31" s="14" t="str">
        <f t="shared" si="0"/>
        <v/>
      </c>
    </row>
    <row r="32" spans="1:9">
      <c r="A32" s="33">
        <v>25</v>
      </c>
      <c r="B32" s="54"/>
      <c r="C32" s="54"/>
      <c r="D32" s="54"/>
      <c r="E32" s="55"/>
      <c r="F32" s="56"/>
      <c r="G32" s="57"/>
      <c r="I32" s="14" t="str">
        <f t="shared" si="0"/>
        <v/>
      </c>
    </row>
    <row r="33" spans="1:9">
      <c r="A33" s="33">
        <v>26</v>
      </c>
      <c r="B33" s="54"/>
      <c r="C33" s="54"/>
      <c r="D33" s="54"/>
      <c r="E33" s="55"/>
      <c r="F33" s="56"/>
      <c r="G33" s="57"/>
      <c r="I33" s="14" t="str">
        <f t="shared" si="0"/>
        <v/>
      </c>
    </row>
    <row r="34" spans="1:9">
      <c r="A34" s="33">
        <v>27</v>
      </c>
      <c r="B34" s="54"/>
      <c r="C34" s="54"/>
      <c r="D34" s="54"/>
      <c r="E34" s="55"/>
      <c r="F34" s="56"/>
      <c r="G34" s="57"/>
      <c r="I34" s="14" t="str">
        <f t="shared" si="0"/>
        <v/>
      </c>
    </row>
    <row r="35" spans="1:9">
      <c r="A35" s="33">
        <v>28</v>
      </c>
      <c r="B35" s="54"/>
      <c r="C35" s="54"/>
      <c r="D35" s="54"/>
      <c r="E35" s="55"/>
      <c r="F35" s="56"/>
      <c r="G35" s="57"/>
      <c r="I35" s="14" t="str">
        <f t="shared" si="0"/>
        <v/>
      </c>
    </row>
    <row r="36" spans="1:9">
      <c r="A36" s="33">
        <v>29</v>
      </c>
      <c r="B36" s="54"/>
      <c r="C36" s="54"/>
      <c r="D36" s="54"/>
      <c r="E36" s="55"/>
      <c r="F36" s="56"/>
      <c r="G36" s="57"/>
      <c r="I36" s="14" t="str">
        <f t="shared" si="0"/>
        <v/>
      </c>
    </row>
    <row r="37" spans="1:9">
      <c r="A37" s="33">
        <v>30</v>
      </c>
      <c r="B37" s="54"/>
      <c r="C37" s="54"/>
      <c r="D37" s="54"/>
      <c r="E37" s="55"/>
      <c r="F37" s="56"/>
      <c r="G37" s="57"/>
      <c r="I37" s="14" t="str">
        <f t="shared" si="0"/>
        <v/>
      </c>
    </row>
    <row r="38" spans="1:9">
      <c r="A38" s="33">
        <v>31</v>
      </c>
      <c r="B38" s="54"/>
      <c r="C38" s="54"/>
      <c r="D38" s="54"/>
      <c r="E38" s="55"/>
      <c r="F38" s="56"/>
      <c r="G38" s="57"/>
      <c r="I38" s="14" t="str">
        <f t="shared" si="0"/>
        <v/>
      </c>
    </row>
    <row r="39" spans="1:9">
      <c r="A39" s="33">
        <v>32</v>
      </c>
      <c r="B39" s="54"/>
      <c r="C39" s="54"/>
      <c r="D39" s="54"/>
      <c r="E39" s="55"/>
      <c r="F39" s="56"/>
      <c r="G39" s="57"/>
      <c r="I39" s="14" t="str">
        <f t="shared" si="0"/>
        <v/>
      </c>
    </row>
    <row r="40" spans="1:9">
      <c r="A40" s="33">
        <v>33</v>
      </c>
      <c r="B40" s="54"/>
      <c r="C40" s="54"/>
      <c r="D40" s="54"/>
      <c r="E40" s="55"/>
      <c r="F40" s="56"/>
      <c r="G40" s="57"/>
      <c r="I40" s="14" t="str">
        <f t="shared" si="0"/>
        <v/>
      </c>
    </row>
    <row r="41" spans="1:9">
      <c r="A41" s="33">
        <v>34</v>
      </c>
      <c r="B41" s="54"/>
      <c r="C41" s="54"/>
      <c r="D41" s="54"/>
      <c r="E41" s="55"/>
      <c r="F41" s="56"/>
      <c r="G41" s="57"/>
      <c r="I41" s="14" t="str">
        <f t="shared" si="0"/>
        <v/>
      </c>
    </row>
    <row r="42" spans="1:9">
      <c r="A42" s="33">
        <v>35</v>
      </c>
      <c r="B42" s="54"/>
      <c r="C42" s="54"/>
      <c r="D42" s="54"/>
      <c r="E42" s="55"/>
      <c r="F42" s="56"/>
      <c r="G42" s="57"/>
      <c r="I42" s="14" t="str">
        <f t="shared" si="0"/>
        <v/>
      </c>
    </row>
    <row r="43" spans="1:9">
      <c r="A43" s="33">
        <v>36</v>
      </c>
      <c r="B43" s="54"/>
      <c r="C43" s="54"/>
      <c r="D43" s="54"/>
      <c r="E43" s="55"/>
      <c r="F43" s="56"/>
      <c r="G43" s="57"/>
      <c r="I43" s="14" t="str">
        <f t="shared" si="0"/>
        <v/>
      </c>
    </row>
    <row r="44" spans="1:9">
      <c r="A44" s="33">
        <v>37</v>
      </c>
      <c r="B44" s="54"/>
      <c r="C44" s="54"/>
      <c r="D44" s="54"/>
      <c r="E44" s="55"/>
      <c r="F44" s="56"/>
      <c r="G44" s="57"/>
      <c r="I44" s="14" t="str">
        <f t="shared" si="0"/>
        <v/>
      </c>
    </row>
    <row r="45" spans="1:9">
      <c r="A45" s="33">
        <v>38</v>
      </c>
      <c r="B45" s="54"/>
      <c r="C45" s="54"/>
      <c r="D45" s="54"/>
      <c r="E45" s="55"/>
      <c r="F45" s="56"/>
      <c r="G45" s="57"/>
      <c r="I45" s="14" t="str">
        <f t="shared" si="0"/>
        <v/>
      </c>
    </row>
    <row r="46" spans="1:9">
      <c r="A46" s="33">
        <v>39</v>
      </c>
      <c r="B46" s="54"/>
      <c r="C46" s="54"/>
      <c r="D46" s="54"/>
      <c r="E46" s="55"/>
      <c r="F46" s="56"/>
      <c r="G46" s="57"/>
      <c r="I46" s="14" t="str">
        <f t="shared" si="0"/>
        <v/>
      </c>
    </row>
    <row r="47" spans="1:9">
      <c r="A47" s="33">
        <v>40</v>
      </c>
      <c r="B47" s="54"/>
      <c r="C47" s="54"/>
      <c r="D47" s="54"/>
      <c r="E47" s="55"/>
      <c r="F47" s="56"/>
      <c r="G47" s="57"/>
      <c r="I47" s="14" t="str">
        <f t="shared" si="0"/>
        <v/>
      </c>
    </row>
    <row r="48" spans="1:9">
      <c r="A48" s="33">
        <v>41</v>
      </c>
      <c r="B48" s="54"/>
      <c r="C48" s="54"/>
      <c r="D48" s="54"/>
      <c r="E48" s="55"/>
      <c r="F48" s="56"/>
      <c r="G48" s="57"/>
      <c r="I48" s="14" t="str">
        <f t="shared" si="0"/>
        <v/>
      </c>
    </row>
    <row r="49" spans="1:9">
      <c r="A49" s="33">
        <v>42</v>
      </c>
      <c r="B49" s="54"/>
      <c r="C49" s="54"/>
      <c r="D49" s="54"/>
      <c r="E49" s="55"/>
      <c r="F49" s="56"/>
      <c r="G49" s="57"/>
      <c r="I49" s="14" t="str">
        <f t="shared" si="0"/>
        <v/>
      </c>
    </row>
    <row r="50" spans="1:9">
      <c r="A50" s="33">
        <v>43</v>
      </c>
      <c r="B50" s="54"/>
      <c r="C50" s="54"/>
      <c r="D50" s="54"/>
      <c r="E50" s="55"/>
      <c r="F50" s="56"/>
      <c r="G50" s="57"/>
      <c r="I50" s="14" t="str">
        <f t="shared" si="0"/>
        <v/>
      </c>
    </row>
    <row r="51" spans="1:9">
      <c r="A51" s="33">
        <v>44</v>
      </c>
      <c r="B51" s="54"/>
      <c r="C51" s="54"/>
      <c r="D51" s="54"/>
      <c r="E51" s="55"/>
      <c r="F51" s="56"/>
      <c r="G51" s="57"/>
      <c r="I51" s="14" t="str">
        <f t="shared" si="0"/>
        <v/>
      </c>
    </row>
    <row r="52" spans="1:9">
      <c r="A52" s="33">
        <v>45</v>
      </c>
      <c r="B52" s="54"/>
      <c r="C52" s="54"/>
      <c r="D52" s="54"/>
      <c r="E52" s="55"/>
      <c r="F52" s="56"/>
      <c r="G52" s="57"/>
      <c r="I52" s="14" t="str">
        <f t="shared" si="0"/>
        <v/>
      </c>
    </row>
    <row r="53" spans="1:9">
      <c r="A53" s="33">
        <v>46</v>
      </c>
      <c r="B53" s="54"/>
      <c r="C53" s="54"/>
      <c r="D53" s="54"/>
      <c r="E53" s="55"/>
      <c r="F53" s="56"/>
      <c r="G53" s="57"/>
      <c r="I53" s="14" t="str">
        <f t="shared" si="0"/>
        <v/>
      </c>
    </row>
    <row r="54" spans="1:9">
      <c r="A54" s="33">
        <v>47</v>
      </c>
      <c r="B54" s="54"/>
      <c r="C54" s="54"/>
      <c r="D54" s="54"/>
      <c r="E54" s="55"/>
      <c r="F54" s="56"/>
      <c r="G54" s="57"/>
      <c r="I54" s="14" t="str">
        <f t="shared" si="0"/>
        <v/>
      </c>
    </row>
    <row r="55" spans="1:9">
      <c r="A55" s="33">
        <v>48</v>
      </c>
      <c r="B55" s="54"/>
      <c r="C55" s="54"/>
      <c r="D55" s="54"/>
      <c r="E55" s="55"/>
      <c r="F55" s="56"/>
      <c r="G55" s="57"/>
      <c r="I55" s="14" t="str">
        <f t="shared" si="0"/>
        <v/>
      </c>
    </row>
    <row r="56" spans="1:9">
      <c r="A56" s="33">
        <v>49</v>
      </c>
      <c r="B56" s="54"/>
      <c r="C56" s="54"/>
      <c r="D56" s="54"/>
      <c r="E56" s="55"/>
      <c r="F56" s="56"/>
      <c r="G56" s="57"/>
      <c r="I56" s="14" t="str">
        <f t="shared" si="0"/>
        <v/>
      </c>
    </row>
    <row r="57" spans="1:9">
      <c r="A57" s="33">
        <v>50</v>
      </c>
      <c r="B57" s="54"/>
      <c r="C57" s="54"/>
      <c r="D57" s="54"/>
      <c r="E57" s="55"/>
      <c r="F57" s="56"/>
      <c r="G57" s="57"/>
      <c r="I57" s="14" t="str">
        <f t="shared" si="0"/>
        <v/>
      </c>
    </row>
    <row r="58" spans="1:9">
      <c r="A58" s="33">
        <v>51</v>
      </c>
      <c r="B58" s="54"/>
      <c r="C58" s="54"/>
      <c r="D58" s="54"/>
      <c r="E58" s="55"/>
      <c r="F58" s="56"/>
      <c r="G58" s="57"/>
      <c r="I58" s="14" t="str">
        <f t="shared" si="0"/>
        <v/>
      </c>
    </row>
    <row r="59" spans="1:9">
      <c r="A59" s="33">
        <v>52</v>
      </c>
      <c r="B59" s="54"/>
      <c r="C59" s="54"/>
      <c r="D59" s="54"/>
      <c r="E59" s="55"/>
      <c r="F59" s="56"/>
      <c r="G59" s="57"/>
      <c r="I59" s="14" t="str">
        <f t="shared" si="0"/>
        <v/>
      </c>
    </row>
    <row r="60" spans="1:9">
      <c r="A60" s="33">
        <v>53</v>
      </c>
      <c r="B60" s="54"/>
      <c r="C60" s="54"/>
      <c r="D60" s="54"/>
      <c r="E60" s="55"/>
      <c r="F60" s="56"/>
      <c r="G60" s="57"/>
      <c r="I60" s="14" t="str">
        <f t="shared" si="0"/>
        <v/>
      </c>
    </row>
    <row r="61" spans="1:9">
      <c r="A61" s="33">
        <v>54</v>
      </c>
      <c r="B61" s="54"/>
      <c r="C61" s="54"/>
      <c r="D61" s="54"/>
      <c r="E61" s="55"/>
      <c r="F61" s="56"/>
      <c r="G61" s="57"/>
      <c r="I61" s="14" t="str">
        <f t="shared" si="0"/>
        <v/>
      </c>
    </row>
    <row r="62" spans="1:9">
      <c r="A62" s="33">
        <v>55</v>
      </c>
      <c r="B62" s="54"/>
      <c r="C62" s="54"/>
      <c r="D62" s="54"/>
      <c r="E62" s="55"/>
      <c r="F62" s="56"/>
      <c r="G62" s="57"/>
      <c r="I62" s="14" t="str">
        <f t="shared" si="0"/>
        <v/>
      </c>
    </row>
    <row r="63" spans="1:9">
      <c r="A63" s="33">
        <v>56</v>
      </c>
      <c r="B63" s="54"/>
      <c r="C63" s="54"/>
      <c r="D63" s="54"/>
      <c r="E63" s="55"/>
      <c r="F63" s="56"/>
      <c r="G63" s="57"/>
      <c r="I63" s="14" t="str">
        <f t="shared" si="0"/>
        <v/>
      </c>
    </row>
    <row r="64" spans="1:9">
      <c r="A64" s="33">
        <v>57</v>
      </c>
      <c r="B64" s="54"/>
      <c r="C64" s="54"/>
      <c r="D64" s="54"/>
      <c r="E64" s="55"/>
      <c r="F64" s="56"/>
      <c r="G64" s="57"/>
      <c r="I64" s="14" t="str">
        <f t="shared" si="0"/>
        <v/>
      </c>
    </row>
    <row r="65" spans="1:9">
      <c r="A65" s="33">
        <v>58</v>
      </c>
      <c r="B65" s="54"/>
      <c r="C65" s="54"/>
      <c r="D65" s="54"/>
      <c r="E65" s="55"/>
      <c r="F65" s="56"/>
      <c r="G65" s="57"/>
      <c r="I65" s="14" t="str">
        <f t="shared" si="0"/>
        <v/>
      </c>
    </row>
    <row r="66" spans="1:9">
      <c r="A66" s="33">
        <v>59</v>
      </c>
      <c r="B66" s="54"/>
      <c r="C66" s="54"/>
      <c r="D66" s="54"/>
      <c r="E66" s="55"/>
      <c r="F66" s="56"/>
      <c r="G66" s="57"/>
      <c r="I66" s="14" t="str">
        <f t="shared" si="0"/>
        <v/>
      </c>
    </row>
    <row r="67" spans="1:9">
      <c r="A67" s="33">
        <v>60</v>
      </c>
      <c r="B67" s="54"/>
      <c r="C67" s="54"/>
      <c r="D67" s="54"/>
      <c r="E67" s="55"/>
      <c r="F67" s="56"/>
      <c r="G67" s="57"/>
      <c r="I67" s="14" t="str">
        <f t="shared" si="0"/>
        <v/>
      </c>
    </row>
    <row r="68" spans="1:9">
      <c r="A68" s="33">
        <v>61</v>
      </c>
      <c r="B68" s="54"/>
      <c r="C68" s="54"/>
      <c r="D68" s="54"/>
      <c r="E68" s="55"/>
      <c r="F68" s="56"/>
      <c r="G68" s="57"/>
      <c r="I68" s="14" t="str">
        <f t="shared" si="0"/>
        <v/>
      </c>
    </row>
    <row r="69" spans="1:9">
      <c r="A69" s="33">
        <v>62</v>
      </c>
      <c r="B69" s="54"/>
      <c r="C69" s="54"/>
      <c r="D69" s="54"/>
      <c r="E69" s="55"/>
      <c r="F69" s="56"/>
      <c r="G69" s="57"/>
      <c r="I69" s="14" t="str">
        <f t="shared" si="0"/>
        <v/>
      </c>
    </row>
    <row r="70" spans="1:9">
      <c r="A70" s="33">
        <v>63</v>
      </c>
      <c r="B70" s="54"/>
      <c r="C70" s="54"/>
      <c r="D70" s="54"/>
      <c r="E70" s="55"/>
      <c r="F70" s="56"/>
      <c r="G70" s="57"/>
      <c r="I70" s="14" t="str">
        <f t="shared" si="0"/>
        <v/>
      </c>
    </row>
    <row r="71" spans="1:9">
      <c r="A71" s="33">
        <v>64</v>
      </c>
      <c r="B71" s="54"/>
      <c r="C71" s="54"/>
      <c r="D71" s="54"/>
      <c r="E71" s="55"/>
      <c r="F71" s="56"/>
      <c r="G71" s="57"/>
      <c r="I71" s="14" t="str">
        <f t="shared" si="0"/>
        <v/>
      </c>
    </row>
    <row r="72" spans="1:9">
      <c r="A72" s="33">
        <v>65</v>
      </c>
      <c r="B72" s="54"/>
      <c r="C72" s="54"/>
      <c r="D72" s="54"/>
      <c r="E72" s="55"/>
      <c r="F72" s="56"/>
      <c r="G72" s="57"/>
      <c r="I72" s="14" t="str">
        <f t="shared" si="0"/>
        <v/>
      </c>
    </row>
    <row r="73" spans="1:9">
      <c r="A73" s="33">
        <v>66</v>
      </c>
      <c r="B73" s="54"/>
      <c r="C73" s="54"/>
      <c r="D73" s="54"/>
      <c r="E73" s="55"/>
      <c r="F73" s="56"/>
      <c r="G73" s="57"/>
      <c r="I73" s="14" t="str">
        <f t="shared" ref="I73:I74" si="1">IF(E73="","",1)</f>
        <v/>
      </c>
    </row>
    <row r="74" spans="1:9" ht="18" thickBot="1">
      <c r="A74" s="33">
        <v>67</v>
      </c>
      <c r="B74" s="58"/>
      <c r="C74" s="58"/>
      <c r="D74" s="58"/>
      <c r="E74" s="59"/>
      <c r="F74" s="60"/>
      <c r="G74" s="61"/>
      <c r="I74" s="14" t="str">
        <f t="shared" si="1"/>
        <v/>
      </c>
    </row>
    <row r="75" spans="1:9">
      <c r="B75" s="34"/>
      <c r="C75" s="34"/>
      <c r="D75" s="34"/>
      <c r="E75" s="34"/>
    </row>
    <row r="76" spans="1:9">
      <c r="B76" s="34"/>
      <c r="C76" s="34"/>
      <c r="D76" s="34"/>
      <c r="E76" s="34"/>
    </row>
    <row r="77" spans="1:9">
      <c r="B77" s="34"/>
      <c r="C77" s="34"/>
      <c r="D77" s="34"/>
      <c r="E77" s="34"/>
    </row>
    <row r="78" spans="1:9">
      <c r="B78" s="34"/>
      <c r="C78" s="34"/>
      <c r="D78" s="34"/>
      <c r="E78" s="34"/>
    </row>
    <row r="79" spans="1:9">
      <c r="B79" s="34"/>
      <c r="C79" s="34"/>
      <c r="D79" s="34"/>
      <c r="E79" s="34"/>
    </row>
    <row r="80" spans="1:9">
      <c r="B80" s="34"/>
      <c r="C80" s="34"/>
      <c r="D80" s="34"/>
      <c r="E80" s="34"/>
    </row>
    <row r="81" spans="2:7">
      <c r="B81" s="34"/>
      <c r="C81" s="34"/>
      <c r="D81" s="34"/>
      <c r="E81" s="34"/>
      <c r="G81" s="35">
        <v>0.1</v>
      </c>
    </row>
    <row r="82" spans="2:7">
      <c r="B82" s="34"/>
      <c r="C82" s="34"/>
      <c r="D82" s="34"/>
      <c r="E82" s="34"/>
      <c r="G82" s="35">
        <v>0.2</v>
      </c>
    </row>
    <row r="83" spans="2:7">
      <c r="B83" s="34"/>
      <c r="C83" s="34"/>
      <c r="D83" s="34"/>
      <c r="E83" s="34"/>
      <c r="G83" s="35">
        <v>0.3</v>
      </c>
    </row>
    <row r="84" spans="2:7">
      <c r="B84" s="34"/>
      <c r="C84" s="34"/>
      <c r="D84" s="34"/>
      <c r="E84" s="34"/>
      <c r="G84" s="35">
        <v>0.4</v>
      </c>
    </row>
    <row r="85" spans="2:7">
      <c r="B85" s="34"/>
      <c r="C85" s="34"/>
      <c r="D85" s="34"/>
      <c r="E85" s="34"/>
      <c r="G85" s="35">
        <v>0.5</v>
      </c>
    </row>
    <row r="86" spans="2:7">
      <c r="B86" s="34"/>
      <c r="C86" s="34"/>
      <c r="D86" s="34"/>
      <c r="E86" s="34"/>
      <c r="G86" s="35">
        <v>0.6</v>
      </c>
    </row>
    <row r="87" spans="2:7">
      <c r="B87" s="34"/>
      <c r="C87" s="34"/>
      <c r="D87" s="34" t="s">
        <v>6</v>
      </c>
      <c r="E87" s="34"/>
      <c r="G87" s="35">
        <v>0.7</v>
      </c>
    </row>
    <row r="88" spans="2:7">
      <c r="B88" s="34"/>
      <c r="C88" s="34"/>
      <c r="D88" s="34" t="s">
        <v>7</v>
      </c>
      <c r="E88" s="34"/>
      <c r="G88" s="35">
        <v>0.8</v>
      </c>
    </row>
    <row r="89" spans="2:7">
      <c r="B89" s="34"/>
      <c r="C89" s="34"/>
      <c r="D89" s="34" t="s">
        <v>8</v>
      </c>
      <c r="E89" s="34"/>
      <c r="G89" s="35">
        <v>0.9</v>
      </c>
    </row>
    <row r="90" spans="2:7">
      <c r="B90" s="34"/>
      <c r="C90" s="34"/>
      <c r="D90" s="34" t="s">
        <v>9</v>
      </c>
      <c r="E90" s="34"/>
      <c r="G90" s="35">
        <v>1</v>
      </c>
    </row>
    <row r="91" spans="2:7">
      <c r="B91" s="34"/>
      <c r="C91" s="34"/>
      <c r="D91" s="34" t="s">
        <v>10</v>
      </c>
      <c r="E91" s="34"/>
    </row>
    <row r="92" spans="2:7">
      <c r="B92" s="34"/>
      <c r="C92" s="34"/>
      <c r="D92" s="34" t="s">
        <v>11</v>
      </c>
      <c r="E92" s="34"/>
    </row>
    <row r="93" spans="2:7">
      <c r="B93" s="34"/>
      <c r="C93" s="34"/>
      <c r="D93" s="34" t="s">
        <v>12</v>
      </c>
      <c r="E93" s="34"/>
    </row>
    <row r="94" spans="2:7">
      <c r="B94" s="34"/>
      <c r="C94" s="34"/>
      <c r="D94" s="34" t="s">
        <v>13</v>
      </c>
      <c r="E94" s="34"/>
    </row>
    <row r="95" spans="2:7">
      <c r="B95" s="34"/>
      <c r="C95" s="34"/>
      <c r="D95" s="34" t="s">
        <v>14</v>
      </c>
      <c r="E95" s="34"/>
    </row>
    <row r="96" spans="2:7">
      <c r="B96" s="34"/>
      <c r="C96" s="34"/>
      <c r="D96" s="34" t="s">
        <v>15</v>
      </c>
      <c r="E96" s="34"/>
    </row>
    <row r="97" spans="2:5">
      <c r="B97" s="34"/>
      <c r="C97" s="34"/>
      <c r="D97" s="34" t="s">
        <v>16</v>
      </c>
      <c r="E97" s="34"/>
    </row>
    <row r="98" spans="2:5">
      <c r="B98" s="34"/>
      <c r="C98" s="34"/>
      <c r="D98" s="34" t="s">
        <v>17</v>
      </c>
      <c r="E98" s="34"/>
    </row>
    <row r="99" spans="2:5">
      <c r="D99" s="34" t="s">
        <v>18</v>
      </c>
    </row>
    <row r="100" spans="2:5">
      <c r="D100" s="34" t="s">
        <v>19</v>
      </c>
    </row>
    <row r="101" spans="2:5">
      <c r="D101" s="34" t="s">
        <v>20</v>
      </c>
    </row>
    <row r="102" spans="2:5">
      <c r="D102" s="34" t="s">
        <v>21</v>
      </c>
    </row>
    <row r="103" spans="2:5">
      <c r="D103" s="34" t="s">
        <v>22</v>
      </c>
    </row>
    <row r="104" spans="2:5">
      <c r="D104" s="34" t="s">
        <v>23</v>
      </c>
    </row>
    <row r="105" spans="2:5">
      <c r="D105" s="34" t="s">
        <v>24</v>
      </c>
    </row>
    <row r="106" spans="2:5">
      <c r="D106" s="34" t="s">
        <v>25</v>
      </c>
    </row>
    <row r="107" spans="2:5">
      <c r="D107" s="34" t="s">
        <v>26</v>
      </c>
    </row>
    <row r="108" spans="2:5">
      <c r="D108" s="34" t="s">
        <v>27</v>
      </c>
    </row>
    <row r="109" spans="2:5">
      <c r="D109" s="34" t="s">
        <v>28</v>
      </c>
    </row>
    <row r="110" spans="2:5">
      <c r="D110" s="34" t="s">
        <v>29</v>
      </c>
    </row>
    <row r="120" spans="5:6">
      <c r="E120" s="36"/>
      <c r="F120" s="36"/>
    </row>
    <row r="121" spans="5:6">
      <c r="E121" s="37"/>
      <c r="F121" s="37"/>
    </row>
    <row r="122" spans="5:6">
      <c r="E122" s="37"/>
      <c r="F122" s="37"/>
    </row>
    <row r="123" spans="5:6">
      <c r="E123" s="37"/>
      <c r="F123" s="37"/>
    </row>
    <row r="124" spans="5:6">
      <c r="E124" s="37"/>
      <c r="F124" s="37"/>
    </row>
    <row r="125" spans="5:6">
      <c r="E125" s="37"/>
      <c r="F125" s="37"/>
    </row>
    <row r="126" spans="5:6">
      <c r="E126" s="37"/>
      <c r="F126" s="37"/>
    </row>
    <row r="127" spans="5:6">
      <c r="E127" s="37"/>
      <c r="F127" s="37"/>
    </row>
    <row r="128" spans="5:6">
      <c r="E128" s="37"/>
      <c r="F128" s="37"/>
    </row>
    <row r="129" spans="5:6">
      <c r="E129" s="37"/>
      <c r="F129" s="37"/>
    </row>
    <row r="130" spans="5:6">
      <c r="E130" s="37"/>
      <c r="F130" s="37"/>
    </row>
    <row r="131" spans="5:6">
      <c r="E131" s="37"/>
      <c r="F131" s="37"/>
    </row>
    <row r="132" spans="5:6">
      <c r="E132" s="37"/>
      <c r="F132" s="37"/>
    </row>
    <row r="133" spans="5:6">
      <c r="E133" s="37"/>
      <c r="F133" s="37"/>
    </row>
    <row r="134" spans="5:6">
      <c r="E134" s="37"/>
      <c r="F134" s="37"/>
    </row>
    <row r="135" spans="5:6">
      <c r="E135" s="37"/>
      <c r="F135" s="37"/>
    </row>
    <row r="136" spans="5:6">
      <c r="E136" s="37"/>
      <c r="F136" s="37"/>
    </row>
    <row r="137" spans="5:6">
      <c r="E137" s="37"/>
      <c r="F137" s="37"/>
    </row>
    <row r="138" spans="5:6">
      <c r="E138" s="37"/>
      <c r="F138" s="37"/>
    </row>
    <row r="139" spans="5:6">
      <c r="E139" s="37"/>
      <c r="F139" s="37"/>
    </row>
    <row r="140" spans="5:6">
      <c r="E140" s="37"/>
      <c r="F140" s="37"/>
    </row>
    <row r="141" spans="5:6">
      <c r="E141" s="37"/>
      <c r="F141" s="37"/>
    </row>
    <row r="142" spans="5:6">
      <c r="E142" s="37"/>
      <c r="F142" s="37"/>
    </row>
    <row r="143" spans="5:6">
      <c r="E143" s="37"/>
      <c r="F143" s="37"/>
    </row>
    <row r="144" spans="5:6">
      <c r="E144" s="37"/>
      <c r="F144" s="37"/>
    </row>
    <row r="145" spans="5:6">
      <c r="E145" s="37"/>
      <c r="F145" s="37"/>
    </row>
    <row r="146" spans="5:6">
      <c r="E146" s="37"/>
      <c r="F146" s="37"/>
    </row>
    <row r="147" spans="5:6">
      <c r="E147" s="37"/>
      <c r="F147" s="37"/>
    </row>
    <row r="148" spans="5:6">
      <c r="E148" s="37"/>
      <c r="F148" s="37"/>
    </row>
    <row r="149" spans="5:6">
      <c r="E149" s="37"/>
      <c r="F149" s="37"/>
    </row>
    <row r="150" spans="5:6">
      <c r="E150" s="37"/>
      <c r="F150" s="37"/>
    </row>
    <row r="151" spans="5:6">
      <c r="E151" s="37"/>
      <c r="F151" s="37"/>
    </row>
    <row r="152" spans="5:6">
      <c r="E152" s="37"/>
      <c r="F152" s="37"/>
    </row>
    <row r="153" spans="5:6">
      <c r="E153" s="37"/>
      <c r="F153" s="37"/>
    </row>
    <row r="154" spans="5:6">
      <c r="E154" s="37"/>
      <c r="F154" s="37"/>
    </row>
    <row r="155" spans="5:6">
      <c r="E155" s="37"/>
      <c r="F155" s="37"/>
    </row>
    <row r="156" spans="5:6">
      <c r="E156" s="37"/>
      <c r="F156" s="37"/>
    </row>
    <row r="157" spans="5:6">
      <c r="E157" s="37"/>
      <c r="F157" s="37"/>
    </row>
    <row r="158" spans="5:6">
      <c r="E158" s="37"/>
      <c r="F158" s="37"/>
    </row>
    <row r="159" spans="5:6">
      <c r="E159" s="37"/>
      <c r="F159" s="37"/>
    </row>
    <row r="160" spans="5:6">
      <c r="E160" s="37"/>
      <c r="F160" s="37"/>
    </row>
    <row r="161" spans="5:6">
      <c r="E161" s="37"/>
      <c r="F161" s="37"/>
    </row>
    <row r="162" spans="5:6">
      <c r="E162" s="37"/>
      <c r="F162" s="37"/>
    </row>
    <row r="163" spans="5:6">
      <c r="E163" s="37"/>
      <c r="F163" s="37"/>
    </row>
    <row r="164" spans="5:6">
      <c r="E164" s="37"/>
      <c r="F164" s="37"/>
    </row>
    <row r="165" spans="5:6">
      <c r="E165" s="37"/>
      <c r="F165" s="37"/>
    </row>
    <row r="166" spans="5:6">
      <c r="E166" s="37"/>
      <c r="F166" s="37"/>
    </row>
    <row r="167" spans="5:6">
      <c r="E167" s="37"/>
      <c r="F167" s="37"/>
    </row>
    <row r="168" spans="5:6">
      <c r="E168" s="37"/>
      <c r="F168" s="37"/>
    </row>
    <row r="169" spans="5:6">
      <c r="E169" s="37"/>
      <c r="F169" s="37"/>
    </row>
    <row r="170" spans="5:6">
      <c r="E170" s="37"/>
      <c r="F170" s="37"/>
    </row>
    <row r="171" spans="5:6">
      <c r="E171" s="37"/>
      <c r="F171" s="37"/>
    </row>
    <row r="172" spans="5:6">
      <c r="E172" s="37"/>
      <c r="F172" s="37"/>
    </row>
    <row r="173" spans="5:6">
      <c r="E173" s="37"/>
      <c r="F173" s="37"/>
    </row>
    <row r="174" spans="5:6">
      <c r="E174" s="37"/>
      <c r="F174" s="37"/>
    </row>
    <row r="175" spans="5:6">
      <c r="E175" s="37"/>
      <c r="F175" s="37"/>
    </row>
    <row r="176" spans="5:6">
      <c r="E176" s="37"/>
      <c r="F176" s="37"/>
    </row>
    <row r="177" spans="5:6">
      <c r="E177" s="37"/>
      <c r="F177" s="37"/>
    </row>
    <row r="178" spans="5:6">
      <c r="E178" s="37"/>
      <c r="F178" s="37"/>
    </row>
    <row r="179" spans="5:6">
      <c r="E179" s="37"/>
      <c r="F179" s="37"/>
    </row>
    <row r="180" spans="5:6">
      <c r="E180" s="37"/>
      <c r="F180" s="37"/>
    </row>
    <row r="181" spans="5:6">
      <c r="E181" s="37"/>
      <c r="F181" s="37"/>
    </row>
    <row r="182" spans="5:6">
      <c r="E182" s="37"/>
      <c r="F182" s="37"/>
    </row>
    <row r="183" spans="5:6">
      <c r="E183" s="37"/>
      <c r="F183" s="37"/>
    </row>
    <row r="184" spans="5:6">
      <c r="E184" s="37"/>
      <c r="F184" s="37"/>
    </row>
    <row r="185" spans="5:6">
      <c r="E185" s="37"/>
      <c r="F185" s="37"/>
    </row>
    <row r="186" spans="5:6">
      <c r="E186" s="37"/>
      <c r="F186" s="37"/>
    </row>
    <row r="187" spans="5:6">
      <c r="E187" s="37"/>
      <c r="F187" s="37"/>
    </row>
  </sheetData>
  <sheetProtection password="99A8" sheet="1" objects="1" scenarios="1"/>
  <phoneticPr fontId="4"/>
  <conditionalFormatting sqref="E8">
    <cfRule type="containsBlanks" dxfId="3" priority="2">
      <formula>LEN(TRIM(E8))=0</formula>
    </cfRule>
  </conditionalFormatting>
  <conditionalFormatting sqref="E9:E74">
    <cfRule type="containsBlanks" dxfId="2" priority="1">
      <formula>LEN(TRIM(E9))=0</formula>
    </cfRule>
  </conditionalFormatting>
  <dataValidations count="4">
    <dataValidation type="list" allowBlank="1" showInputMessage="1" showErrorMessage="1" sqref="F2" xr:uid="{00000000-0002-0000-0400-000000000000}">
      <formula1>"ビジネスホテル,シティホテル,リゾートホテル"</formula1>
    </dataValidation>
    <dataValidation type="list" allowBlank="1" showInputMessage="1" showErrorMessage="1" sqref="D8:D74" xr:uid="{00000000-0002-0000-0400-000001000000}">
      <formula1>$D$87:$D$110</formula1>
    </dataValidation>
    <dataValidation type="list" allowBlank="1" showInputMessage="1" showErrorMessage="1" sqref="G8:G74" xr:uid="{00000000-0002-0000-0400-000002000000}">
      <formula1>$G$81:$G$90</formula1>
    </dataValidation>
    <dataValidation type="list" allowBlank="1" showInputMessage="1" showErrorMessage="1" sqref="C8:C74" xr:uid="{00000000-0002-0000-0400-000003000000}">
      <formula1>"防犯,防災,衛生,感染症対策,顧客接点,その他"</formula1>
    </dataValidation>
  </dataValidations>
  <pageMargins left="0.25" right="0.25" top="0.75" bottom="0.75" header="0.3" footer="0.3"/>
  <pageSetup paperSize="9" scale="87" fitToHeight="0" orientation="landscape" r:id="rId1"/>
  <headerFooter>
    <oddHeader>&amp;L&amp;"Meiryo UI,標準"&amp;9&amp;A&amp;D&amp;T&amp;R&amp;G</oddHeader>
    <oddFooter>&amp;L&amp;"Meiryo UI,標準"&amp;9一般社団法人観光品質認証協会</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H187"/>
  <sheetViews>
    <sheetView showGridLines="0" view="pageBreakPreview" zoomScale="60" zoomScaleNormal="70" workbookViewId="0">
      <selection activeCell="F4" sqref="F4"/>
    </sheetView>
  </sheetViews>
  <sheetFormatPr defaultColWidth="8.5" defaultRowHeight="17.649999999999999"/>
  <cols>
    <col min="1" max="1" width="8.5" style="14"/>
    <col min="2" max="2" width="20.75" style="14" customWidth="1"/>
    <col min="3" max="3" width="16.625" style="14" customWidth="1"/>
    <col min="4" max="4" width="13" style="14" customWidth="1"/>
    <col min="5" max="6" width="38.125" style="14" customWidth="1"/>
    <col min="7" max="16384" width="8.5" style="14"/>
  </cols>
  <sheetData>
    <row r="1" spans="1:8" ht="24.4" customHeight="1">
      <c r="A1" s="13" t="s">
        <v>68</v>
      </c>
    </row>
    <row r="2" spans="1:8" ht="21">
      <c r="A2" s="15" t="s">
        <v>0</v>
      </c>
      <c r="B2" s="16" t="str">
        <f>'②月次防災防犯衛生管理（施設様用）'!B2</f>
        <v/>
      </c>
      <c r="C2" s="16"/>
      <c r="D2" s="16"/>
      <c r="E2" s="17"/>
      <c r="F2" s="18"/>
    </row>
    <row r="3" spans="1:8" ht="21">
      <c r="A3" s="15" t="s">
        <v>3</v>
      </c>
      <c r="B3" s="19" t="e">
        <f>EOMONTH(B5,-1)</f>
        <v>#NUM!</v>
      </c>
      <c r="C3" s="20" t="s">
        <v>383</v>
      </c>
      <c r="D3" s="21">
        <f>COUNT(H8:H74)</f>
        <v>0</v>
      </c>
      <c r="F3" s="22"/>
    </row>
    <row r="4" spans="1:8" ht="16.149999999999999" customHeight="1">
      <c r="A4" s="16"/>
      <c r="B4" s="23" t="s">
        <v>4</v>
      </c>
      <c r="C4" s="24"/>
      <c r="D4" s="24"/>
      <c r="E4" s="25"/>
      <c r="F4" s="26"/>
    </row>
    <row r="5" spans="1:8" ht="21.4" customHeight="1">
      <c r="A5" s="16"/>
      <c r="B5" s="27">
        <f>'②月次防災防犯衛生管理（施設様用）'!B5</f>
        <v>0</v>
      </c>
      <c r="C5" s="20"/>
      <c r="D5" s="20"/>
      <c r="E5" s="28"/>
      <c r="F5" s="22"/>
    </row>
    <row r="6" spans="1:8" ht="3" customHeight="1">
      <c r="A6" s="16"/>
      <c r="B6" s="20"/>
      <c r="C6" s="20"/>
      <c r="D6" s="20"/>
      <c r="E6" s="28"/>
      <c r="F6" s="22"/>
    </row>
    <row r="7" spans="1:8" ht="49.5" customHeight="1" thickBot="1">
      <c r="A7" s="29" t="s">
        <v>43</v>
      </c>
      <c r="B7" s="29" t="s">
        <v>69</v>
      </c>
      <c r="C7" s="31" t="s">
        <v>70</v>
      </c>
      <c r="D7" s="29" t="s">
        <v>71</v>
      </c>
      <c r="E7" s="30" t="s">
        <v>72</v>
      </c>
      <c r="F7" s="29" t="s">
        <v>73</v>
      </c>
    </row>
    <row r="8" spans="1:8">
      <c r="A8" s="32">
        <v>1</v>
      </c>
      <c r="B8" s="49" t="s">
        <v>2</v>
      </c>
      <c r="C8" s="50"/>
      <c r="D8" s="50"/>
      <c r="E8" s="51"/>
      <c r="F8" s="52"/>
      <c r="H8" s="14" t="str">
        <f>IF(E8="","",1)</f>
        <v/>
      </c>
    </row>
    <row r="9" spans="1:8">
      <c r="A9" s="33">
        <v>2</v>
      </c>
      <c r="B9" s="54"/>
      <c r="C9" s="54"/>
      <c r="D9" s="54"/>
      <c r="E9" s="55"/>
      <c r="F9" s="56"/>
      <c r="H9" s="14" t="str">
        <f t="shared" ref="H9:H72" si="0">IF(E9="","",1)</f>
        <v/>
      </c>
    </row>
    <row r="10" spans="1:8">
      <c r="A10" s="33">
        <v>3</v>
      </c>
      <c r="B10" s="54"/>
      <c r="C10" s="54"/>
      <c r="D10" s="54"/>
      <c r="E10" s="55"/>
      <c r="F10" s="56"/>
      <c r="H10" s="14" t="str">
        <f t="shared" si="0"/>
        <v/>
      </c>
    </row>
    <row r="11" spans="1:8">
      <c r="A11" s="33">
        <v>4</v>
      </c>
      <c r="B11" s="54"/>
      <c r="C11" s="54"/>
      <c r="D11" s="54"/>
      <c r="E11" s="55"/>
      <c r="F11" s="56"/>
      <c r="H11" s="14" t="str">
        <f t="shared" si="0"/>
        <v/>
      </c>
    </row>
    <row r="12" spans="1:8">
      <c r="A12" s="33">
        <v>5</v>
      </c>
      <c r="B12" s="54"/>
      <c r="C12" s="54"/>
      <c r="D12" s="54"/>
      <c r="E12" s="55"/>
      <c r="F12" s="56"/>
      <c r="H12" s="14" t="str">
        <f t="shared" si="0"/>
        <v/>
      </c>
    </row>
    <row r="13" spans="1:8">
      <c r="A13" s="33">
        <v>6</v>
      </c>
      <c r="B13" s="54"/>
      <c r="C13" s="54"/>
      <c r="D13" s="54"/>
      <c r="E13" s="55"/>
      <c r="F13" s="56"/>
      <c r="H13" s="14" t="str">
        <f t="shared" si="0"/>
        <v/>
      </c>
    </row>
    <row r="14" spans="1:8">
      <c r="A14" s="33">
        <v>7</v>
      </c>
      <c r="B14" s="54"/>
      <c r="C14" s="54"/>
      <c r="D14" s="54"/>
      <c r="E14" s="55"/>
      <c r="F14" s="56"/>
      <c r="H14" s="14" t="str">
        <f t="shared" si="0"/>
        <v/>
      </c>
    </row>
    <row r="15" spans="1:8">
      <c r="A15" s="33">
        <v>8</v>
      </c>
      <c r="B15" s="54"/>
      <c r="C15" s="54"/>
      <c r="D15" s="54"/>
      <c r="E15" s="55"/>
      <c r="F15" s="56"/>
      <c r="H15" s="14" t="str">
        <f t="shared" si="0"/>
        <v/>
      </c>
    </row>
    <row r="16" spans="1:8">
      <c r="A16" s="33">
        <v>9</v>
      </c>
      <c r="B16" s="54"/>
      <c r="C16" s="54"/>
      <c r="D16" s="54"/>
      <c r="E16" s="55"/>
      <c r="F16" s="56"/>
      <c r="H16" s="14" t="str">
        <f t="shared" si="0"/>
        <v/>
      </c>
    </row>
    <row r="17" spans="1:8">
      <c r="A17" s="33">
        <v>10</v>
      </c>
      <c r="B17" s="54"/>
      <c r="C17" s="54"/>
      <c r="D17" s="54"/>
      <c r="E17" s="55"/>
      <c r="F17" s="56"/>
      <c r="H17" s="14" t="str">
        <f t="shared" si="0"/>
        <v/>
      </c>
    </row>
    <row r="18" spans="1:8">
      <c r="A18" s="33">
        <v>11</v>
      </c>
      <c r="B18" s="54"/>
      <c r="C18" s="54"/>
      <c r="D18" s="54"/>
      <c r="E18" s="55"/>
      <c r="F18" s="56"/>
      <c r="H18" s="14" t="str">
        <f t="shared" si="0"/>
        <v/>
      </c>
    </row>
    <row r="19" spans="1:8">
      <c r="A19" s="33">
        <v>12</v>
      </c>
      <c r="B19" s="54"/>
      <c r="C19" s="54"/>
      <c r="D19" s="54"/>
      <c r="E19" s="55"/>
      <c r="F19" s="56"/>
      <c r="H19" s="14" t="str">
        <f t="shared" si="0"/>
        <v/>
      </c>
    </row>
    <row r="20" spans="1:8">
      <c r="A20" s="33">
        <v>13</v>
      </c>
      <c r="B20" s="54"/>
      <c r="C20" s="54"/>
      <c r="D20" s="54"/>
      <c r="E20" s="55"/>
      <c r="F20" s="56"/>
      <c r="H20" s="14" t="str">
        <f t="shared" si="0"/>
        <v/>
      </c>
    </row>
    <row r="21" spans="1:8">
      <c r="A21" s="33">
        <v>14</v>
      </c>
      <c r="B21" s="54"/>
      <c r="C21" s="54"/>
      <c r="D21" s="54"/>
      <c r="E21" s="55"/>
      <c r="F21" s="56"/>
      <c r="H21" s="14" t="str">
        <f t="shared" si="0"/>
        <v/>
      </c>
    </row>
    <row r="22" spans="1:8">
      <c r="A22" s="33">
        <v>15</v>
      </c>
      <c r="B22" s="54"/>
      <c r="C22" s="54"/>
      <c r="D22" s="54"/>
      <c r="E22" s="55"/>
      <c r="F22" s="56"/>
      <c r="H22" s="14" t="str">
        <f t="shared" si="0"/>
        <v/>
      </c>
    </row>
    <row r="23" spans="1:8">
      <c r="A23" s="33">
        <v>16</v>
      </c>
      <c r="B23" s="54"/>
      <c r="C23" s="54"/>
      <c r="D23" s="54"/>
      <c r="E23" s="55"/>
      <c r="F23" s="56"/>
      <c r="H23" s="14" t="str">
        <f t="shared" si="0"/>
        <v/>
      </c>
    </row>
    <row r="24" spans="1:8">
      <c r="A24" s="33">
        <v>17</v>
      </c>
      <c r="B24" s="54"/>
      <c r="C24" s="54"/>
      <c r="D24" s="54"/>
      <c r="E24" s="55"/>
      <c r="F24" s="56"/>
      <c r="H24" s="14" t="str">
        <f t="shared" si="0"/>
        <v/>
      </c>
    </row>
    <row r="25" spans="1:8">
      <c r="A25" s="33">
        <v>18</v>
      </c>
      <c r="B25" s="54"/>
      <c r="C25" s="54"/>
      <c r="D25" s="54"/>
      <c r="E25" s="55"/>
      <c r="F25" s="56"/>
      <c r="H25" s="14" t="str">
        <f t="shared" si="0"/>
        <v/>
      </c>
    </row>
    <row r="26" spans="1:8">
      <c r="A26" s="33">
        <v>19</v>
      </c>
      <c r="B26" s="54"/>
      <c r="C26" s="54"/>
      <c r="D26" s="54"/>
      <c r="E26" s="55"/>
      <c r="F26" s="56"/>
      <c r="H26" s="14" t="str">
        <f t="shared" si="0"/>
        <v/>
      </c>
    </row>
    <row r="27" spans="1:8">
      <c r="A27" s="33">
        <v>20</v>
      </c>
      <c r="B27" s="54"/>
      <c r="C27" s="54"/>
      <c r="D27" s="54"/>
      <c r="E27" s="55"/>
      <c r="F27" s="56"/>
      <c r="H27" s="14" t="str">
        <f t="shared" si="0"/>
        <v/>
      </c>
    </row>
    <row r="28" spans="1:8">
      <c r="A28" s="33">
        <v>21</v>
      </c>
      <c r="B28" s="54"/>
      <c r="C28" s="54"/>
      <c r="D28" s="54"/>
      <c r="E28" s="55"/>
      <c r="F28" s="56"/>
      <c r="H28" s="14" t="str">
        <f t="shared" si="0"/>
        <v/>
      </c>
    </row>
    <row r="29" spans="1:8">
      <c r="A29" s="33">
        <v>22</v>
      </c>
      <c r="B29" s="54"/>
      <c r="C29" s="54"/>
      <c r="D29" s="54"/>
      <c r="E29" s="55"/>
      <c r="F29" s="56"/>
      <c r="H29" s="14" t="str">
        <f t="shared" si="0"/>
        <v/>
      </c>
    </row>
    <row r="30" spans="1:8">
      <c r="A30" s="33">
        <v>23</v>
      </c>
      <c r="B30" s="54"/>
      <c r="C30" s="54"/>
      <c r="D30" s="54"/>
      <c r="E30" s="55"/>
      <c r="F30" s="56"/>
      <c r="H30" s="14" t="str">
        <f t="shared" si="0"/>
        <v/>
      </c>
    </row>
    <row r="31" spans="1:8">
      <c r="A31" s="33">
        <v>24</v>
      </c>
      <c r="B31" s="54"/>
      <c r="C31" s="54"/>
      <c r="D31" s="54"/>
      <c r="E31" s="55"/>
      <c r="F31" s="56"/>
      <c r="H31" s="14" t="str">
        <f t="shared" si="0"/>
        <v/>
      </c>
    </row>
    <row r="32" spans="1:8">
      <c r="A32" s="33">
        <v>25</v>
      </c>
      <c r="B32" s="54"/>
      <c r="C32" s="54"/>
      <c r="D32" s="54"/>
      <c r="E32" s="55"/>
      <c r="F32" s="56"/>
      <c r="H32" s="14" t="str">
        <f t="shared" si="0"/>
        <v/>
      </c>
    </row>
    <row r="33" spans="1:8">
      <c r="A33" s="33">
        <v>26</v>
      </c>
      <c r="B33" s="54"/>
      <c r="C33" s="54"/>
      <c r="D33" s="54"/>
      <c r="E33" s="55"/>
      <c r="F33" s="56"/>
      <c r="H33" s="14" t="str">
        <f t="shared" si="0"/>
        <v/>
      </c>
    </row>
    <row r="34" spans="1:8">
      <c r="A34" s="33">
        <v>27</v>
      </c>
      <c r="B34" s="54"/>
      <c r="C34" s="54"/>
      <c r="D34" s="54"/>
      <c r="E34" s="55"/>
      <c r="F34" s="56"/>
      <c r="H34" s="14" t="str">
        <f t="shared" si="0"/>
        <v/>
      </c>
    </row>
    <row r="35" spans="1:8">
      <c r="A35" s="33">
        <v>28</v>
      </c>
      <c r="B35" s="54"/>
      <c r="C35" s="54"/>
      <c r="D35" s="54"/>
      <c r="E35" s="55"/>
      <c r="F35" s="56"/>
      <c r="H35" s="14" t="str">
        <f t="shared" si="0"/>
        <v/>
      </c>
    </row>
    <row r="36" spans="1:8">
      <c r="A36" s="33">
        <v>29</v>
      </c>
      <c r="B36" s="54"/>
      <c r="C36" s="54"/>
      <c r="D36" s="54"/>
      <c r="E36" s="55"/>
      <c r="F36" s="56"/>
      <c r="H36" s="14" t="str">
        <f t="shared" si="0"/>
        <v/>
      </c>
    </row>
    <row r="37" spans="1:8">
      <c r="A37" s="33">
        <v>30</v>
      </c>
      <c r="B37" s="54"/>
      <c r="C37" s="54"/>
      <c r="D37" s="54"/>
      <c r="E37" s="55"/>
      <c r="F37" s="56"/>
      <c r="H37" s="14" t="str">
        <f t="shared" si="0"/>
        <v/>
      </c>
    </row>
    <row r="38" spans="1:8">
      <c r="A38" s="33">
        <v>31</v>
      </c>
      <c r="B38" s="54"/>
      <c r="C38" s="54"/>
      <c r="D38" s="54"/>
      <c r="E38" s="55"/>
      <c r="F38" s="56"/>
      <c r="H38" s="14" t="str">
        <f t="shared" si="0"/>
        <v/>
      </c>
    </row>
    <row r="39" spans="1:8">
      <c r="A39" s="33">
        <v>32</v>
      </c>
      <c r="B39" s="54"/>
      <c r="C39" s="54"/>
      <c r="D39" s="54"/>
      <c r="E39" s="55"/>
      <c r="F39" s="56"/>
      <c r="H39" s="14" t="str">
        <f t="shared" si="0"/>
        <v/>
      </c>
    </row>
    <row r="40" spans="1:8">
      <c r="A40" s="33">
        <v>33</v>
      </c>
      <c r="B40" s="54"/>
      <c r="C40" s="54"/>
      <c r="D40" s="54"/>
      <c r="E40" s="55"/>
      <c r="F40" s="56"/>
      <c r="H40" s="14" t="str">
        <f t="shared" si="0"/>
        <v/>
      </c>
    </row>
    <row r="41" spans="1:8">
      <c r="A41" s="33">
        <v>34</v>
      </c>
      <c r="B41" s="54"/>
      <c r="C41" s="54"/>
      <c r="D41" s="54"/>
      <c r="E41" s="55"/>
      <c r="F41" s="56"/>
      <c r="H41" s="14" t="str">
        <f t="shared" si="0"/>
        <v/>
      </c>
    </row>
    <row r="42" spans="1:8">
      <c r="A42" s="33">
        <v>35</v>
      </c>
      <c r="B42" s="54"/>
      <c r="C42" s="54"/>
      <c r="D42" s="54"/>
      <c r="E42" s="55"/>
      <c r="F42" s="56"/>
      <c r="H42" s="14" t="str">
        <f t="shared" si="0"/>
        <v/>
      </c>
    </row>
    <row r="43" spans="1:8">
      <c r="A43" s="33">
        <v>36</v>
      </c>
      <c r="B43" s="54"/>
      <c r="C43" s="54"/>
      <c r="D43" s="54"/>
      <c r="E43" s="55"/>
      <c r="F43" s="56"/>
      <c r="H43" s="14" t="str">
        <f t="shared" si="0"/>
        <v/>
      </c>
    </row>
    <row r="44" spans="1:8">
      <c r="A44" s="33">
        <v>37</v>
      </c>
      <c r="B44" s="54"/>
      <c r="C44" s="54"/>
      <c r="D44" s="54"/>
      <c r="E44" s="55"/>
      <c r="F44" s="56"/>
      <c r="H44" s="14" t="str">
        <f t="shared" si="0"/>
        <v/>
      </c>
    </row>
    <row r="45" spans="1:8">
      <c r="A45" s="33">
        <v>38</v>
      </c>
      <c r="B45" s="54"/>
      <c r="C45" s="54"/>
      <c r="D45" s="54"/>
      <c r="E45" s="55"/>
      <c r="F45" s="56"/>
      <c r="H45" s="14" t="str">
        <f t="shared" si="0"/>
        <v/>
      </c>
    </row>
    <row r="46" spans="1:8">
      <c r="A46" s="33">
        <v>39</v>
      </c>
      <c r="B46" s="54"/>
      <c r="C46" s="54"/>
      <c r="D46" s="54"/>
      <c r="E46" s="55"/>
      <c r="F46" s="56"/>
      <c r="H46" s="14" t="str">
        <f t="shared" si="0"/>
        <v/>
      </c>
    </row>
    <row r="47" spans="1:8">
      <c r="A47" s="33">
        <v>40</v>
      </c>
      <c r="B47" s="54"/>
      <c r="C47" s="54"/>
      <c r="D47" s="54"/>
      <c r="E47" s="55"/>
      <c r="F47" s="56"/>
      <c r="H47" s="14" t="str">
        <f t="shared" si="0"/>
        <v/>
      </c>
    </row>
    <row r="48" spans="1:8">
      <c r="A48" s="33">
        <v>41</v>
      </c>
      <c r="B48" s="54"/>
      <c r="C48" s="54"/>
      <c r="D48" s="54"/>
      <c r="E48" s="55"/>
      <c r="F48" s="56"/>
      <c r="H48" s="14" t="str">
        <f t="shared" si="0"/>
        <v/>
      </c>
    </row>
    <row r="49" spans="1:8">
      <c r="A49" s="33">
        <v>42</v>
      </c>
      <c r="B49" s="54"/>
      <c r="C49" s="54"/>
      <c r="D49" s="54"/>
      <c r="E49" s="55"/>
      <c r="F49" s="56"/>
      <c r="H49" s="14" t="str">
        <f t="shared" si="0"/>
        <v/>
      </c>
    </row>
    <row r="50" spans="1:8">
      <c r="A50" s="33">
        <v>43</v>
      </c>
      <c r="B50" s="54"/>
      <c r="C50" s="54"/>
      <c r="D50" s="54"/>
      <c r="E50" s="55"/>
      <c r="F50" s="56"/>
      <c r="H50" s="14" t="str">
        <f t="shared" si="0"/>
        <v/>
      </c>
    </row>
    <row r="51" spans="1:8">
      <c r="A51" s="33">
        <v>44</v>
      </c>
      <c r="B51" s="54"/>
      <c r="C51" s="54"/>
      <c r="D51" s="54"/>
      <c r="E51" s="55"/>
      <c r="F51" s="56"/>
      <c r="H51" s="14" t="str">
        <f t="shared" si="0"/>
        <v/>
      </c>
    </row>
    <row r="52" spans="1:8">
      <c r="A52" s="33">
        <v>45</v>
      </c>
      <c r="B52" s="54"/>
      <c r="C52" s="54"/>
      <c r="D52" s="54"/>
      <c r="E52" s="55"/>
      <c r="F52" s="56"/>
      <c r="H52" s="14" t="str">
        <f t="shared" si="0"/>
        <v/>
      </c>
    </row>
    <row r="53" spans="1:8">
      <c r="A53" s="33">
        <v>46</v>
      </c>
      <c r="B53" s="54"/>
      <c r="C53" s="54"/>
      <c r="D53" s="54"/>
      <c r="E53" s="55"/>
      <c r="F53" s="56"/>
      <c r="H53" s="14" t="str">
        <f t="shared" si="0"/>
        <v/>
      </c>
    </row>
    <row r="54" spans="1:8">
      <c r="A54" s="33">
        <v>47</v>
      </c>
      <c r="B54" s="54"/>
      <c r="C54" s="54"/>
      <c r="D54" s="54"/>
      <c r="E54" s="55"/>
      <c r="F54" s="56"/>
      <c r="H54" s="14" t="str">
        <f t="shared" si="0"/>
        <v/>
      </c>
    </row>
    <row r="55" spans="1:8">
      <c r="A55" s="33">
        <v>48</v>
      </c>
      <c r="B55" s="54"/>
      <c r="C55" s="54"/>
      <c r="D55" s="54"/>
      <c r="E55" s="55"/>
      <c r="F55" s="56"/>
      <c r="H55" s="14" t="str">
        <f t="shared" si="0"/>
        <v/>
      </c>
    </row>
    <row r="56" spans="1:8">
      <c r="A56" s="33">
        <v>49</v>
      </c>
      <c r="B56" s="54"/>
      <c r="C56" s="54"/>
      <c r="D56" s="54"/>
      <c r="E56" s="55"/>
      <c r="F56" s="56"/>
      <c r="H56" s="14" t="str">
        <f t="shared" si="0"/>
        <v/>
      </c>
    </row>
    <row r="57" spans="1:8">
      <c r="A57" s="33">
        <v>50</v>
      </c>
      <c r="B57" s="54"/>
      <c r="C57" s="54"/>
      <c r="D57" s="54"/>
      <c r="E57" s="55"/>
      <c r="F57" s="56"/>
      <c r="H57" s="14" t="str">
        <f t="shared" si="0"/>
        <v/>
      </c>
    </row>
    <row r="58" spans="1:8">
      <c r="A58" s="33">
        <v>51</v>
      </c>
      <c r="B58" s="54"/>
      <c r="C58" s="54"/>
      <c r="D58" s="54"/>
      <c r="E58" s="55"/>
      <c r="F58" s="56"/>
      <c r="H58" s="14" t="str">
        <f t="shared" si="0"/>
        <v/>
      </c>
    </row>
    <row r="59" spans="1:8">
      <c r="A59" s="33">
        <v>52</v>
      </c>
      <c r="B59" s="54"/>
      <c r="C59" s="54"/>
      <c r="D59" s="54"/>
      <c r="E59" s="55"/>
      <c r="F59" s="56"/>
      <c r="H59" s="14" t="str">
        <f t="shared" si="0"/>
        <v/>
      </c>
    </row>
    <row r="60" spans="1:8">
      <c r="A60" s="33">
        <v>53</v>
      </c>
      <c r="B60" s="54"/>
      <c r="C60" s="54"/>
      <c r="D60" s="54"/>
      <c r="E60" s="55"/>
      <c r="F60" s="56"/>
      <c r="H60" s="14" t="str">
        <f t="shared" si="0"/>
        <v/>
      </c>
    </row>
    <row r="61" spans="1:8">
      <c r="A61" s="33">
        <v>54</v>
      </c>
      <c r="B61" s="54"/>
      <c r="C61" s="54"/>
      <c r="D61" s="54"/>
      <c r="E61" s="55"/>
      <c r="F61" s="56"/>
      <c r="H61" s="14" t="str">
        <f t="shared" si="0"/>
        <v/>
      </c>
    </row>
    <row r="62" spans="1:8">
      <c r="A62" s="33">
        <v>55</v>
      </c>
      <c r="B62" s="54"/>
      <c r="C62" s="54"/>
      <c r="D62" s="54"/>
      <c r="E62" s="55"/>
      <c r="F62" s="56"/>
      <c r="H62" s="14" t="str">
        <f t="shared" si="0"/>
        <v/>
      </c>
    </row>
    <row r="63" spans="1:8">
      <c r="A63" s="33">
        <v>56</v>
      </c>
      <c r="B63" s="54"/>
      <c r="C63" s="54"/>
      <c r="D63" s="54"/>
      <c r="E63" s="55"/>
      <c r="F63" s="56"/>
      <c r="H63" s="14" t="str">
        <f t="shared" si="0"/>
        <v/>
      </c>
    </row>
    <row r="64" spans="1:8">
      <c r="A64" s="33">
        <v>57</v>
      </c>
      <c r="B64" s="54"/>
      <c r="C64" s="54"/>
      <c r="D64" s="54"/>
      <c r="E64" s="55"/>
      <c r="F64" s="56"/>
      <c r="H64" s="14" t="str">
        <f t="shared" si="0"/>
        <v/>
      </c>
    </row>
    <row r="65" spans="1:8">
      <c r="A65" s="33">
        <v>58</v>
      </c>
      <c r="B65" s="54"/>
      <c r="C65" s="54"/>
      <c r="D65" s="54"/>
      <c r="E65" s="55"/>
      <c r="F65" s="56"/>
      <c r="H65" s="14" t="str">
        <f t="shared" si="0"/>
        <v/>
      </c>
    </row>
    <row r="66" spans="1:8">
      <c r="A66" s="33">
        <v>59</v>
      </c>
      <c r="B66" s="54"/>
      <c r="C66" s="54"/>
      <c r="D66" s="54"/>
      <c r="E66" s="55"/>
      <c r="F66" s="56"/>
      <c r="H66" s="14" t="str">
        <f t="shared" si="0"/>
        <v/>
      </c>
    </row>
    <row r="67" spans="1:8">
      <c r="A67" s="33">
        <v>60</v>
      </c>
      <c r="B67" s="54"/>
      <c r="C67" s="54"/>
      <c r="D67" s="54"/>
      <c r="E67" s="55"/>
      <c r="F67" s="56"/>
      <c r="H67" s="14" t="str">
        <f t="shared" si="0"/>
        <v/>
      </c>
    </row>
    <row r="68" spans="1:8">
      <c r="A68" s="33">
        <v>61</v>
      </c>
      <c r="B68" s="54"/>
      <c r="C68" s="54"/>
      <c r="D68" s="54"/>
      <c r="E68" s="55"/>
      <c r="F68" s="56"/>
      <c r="H68" s="14" t="str">
        <f t="shared" si="0"/>
        <v/>
      </c>
    </row>
    <row r="69" spans="1:8">
      <c r="A69" s="33">
        <v>62</v>
      </c>
      <c r="B69" s="54"/>
      <c r="C69" s="54"/>
      <c r="D69" s="54"/>
      <c r="E69" s="55"/>
      <c r="F69" s="56"/>
      <c r="H69" s="14" t="str">
        <f t="shared" si="0"/>
        <v/>
      </c>
    </row>
    <row r="70" spans="1:8">
      <c r="A70" s="33">
        <v>63</v>
      </c>
      <c r="B70" s="54"/>
      <c r="C70" s="54"/>
      <c r="D70" s="54"/>
      <c r="E70" s="55"/>
      <c r="F70" s="56"/>
      <c r="H70" s="14" t="str">
        <f t="shared" si="0"/>
        <v/>
      </c>
    </row>
    <row r="71" spans="1:8">
      <c r="A71" s="33">
        <v>64</v>
      </c>
      <c r="B71" s="54"/>
      <c r="C71" s="54"/>
      <c r="D71" s="54"/>
      <c r="E71" s="55"/>
      <c r="F71" s="56"/>
      <c r="H71" s="14" t="str">
        <f t="shared" si="0"/>
        <v/>
      </c>
    </row>
    <row r="72" spans="1:8">
      <c r="A72" s="33">
        <v>65</v>
      </c>
      <c r="B72" s="54"/>
      <c r="C72" s="54"/>
      <c r="D72" s="54"/>
      <c r="E72" s="55"/>
      <c r="F72" s="56"/>
      <c r="H72" s="14" t="str">
        <f t="shared" si="0"/>
        <v/>
      </c>
    </row>
    <row r="73" spans="1:8">
      <c r="A73" s="33">
        <v>66</v>
      </c>
      <c r="B73" s="54"/>
      <c r="C73" s="54"/>
      <c r="D73" s="54"/>
      <c r="E73" s="55"/>
      <c r="F73" s="56"/>
      <c r="H73" s="14" t="str">
        <f t="shared" ref="H73:H74" si="1">IF(E73="","",1)</f>
        <v/>
      </c>
    </row>
    <row r="74" spans="1:8" ht="18" thickBot="1">
      <c r="A74" s="33">
        <v>67</v>
      </c>
      <c r="B74" s="58"/>
      <c r="C74" s="58"/>
      <c r="D74" s="58"/>
      <c r="E74" s="59"/>
      <c r="F74" s="60"/>
      <c r="H74" s="14" t="str">
        <f t="shared" si="1"/>
        <v/>
      </c>
    </row>
    <row r="75" spans="1:8">
      <c r="B75" s="34"/>
      <c r="C75" s="34"/>
      <c r="D75" s="34"/>
      <c r="E75" s="34"/>
    </row>
    <row r="76" spans="1:8">
      <c r="B76" s="34"/>
      <c r="C76" s="34"/>
      <c r="D76" s="34"/>
      <c r="E76" s="34"/>
    </row>
    <row r="77" spans="1:8">
      <c r="B77" s="34"/>
      <c r="C77" s="34"/>
      <c r="D77" s="34"/>
      <c r="E77" s="34"/>
    </row>
    <row r="78" spans="1:8">
      <c r="B78" s="34"/>
      <c r="C78" s="34"/>
      <c r="D78" s="34"/>
      <c r="E78" s="34"/>
    </row>
    <row r="79" spans="1:8">
      <c r="B79" s="34"/>
      <c r="C79" s="34"/>
      <c r="D79" s="34"/>
      <c r="E79" s="34"/>
    </row>
    <row r="80" spans="1:8">
      <c r="B80" s="34"/>
      <c r="C80" s="34"/>
      <c r="D80" s="34"/>
      <c r="E80" s="34"/>
    </row>
    <row r="81" spans="2:5">
      <c r="B81" s="34"/>
      <c r="C81" s="34"/>
      <c r="D81" s="34"/>
      <c r="E81" s="34"/>
    </row>
    <row r="82" spans="2:5">
      <c r="B82" s="34"/>
      <c r="C82" s="34"/>
      <c r="D82" s="34"/>
      <c r="E82" s="34"/>
    </row>
    <row r="83" spans="2:5">
      <c r="B83" s="34"/>
      <c r="C83" s="34"/>
      <c r="D83" s="34"/>
      <c r="E83" s="34"/>
    </row>
    <row r="84" spans="2:5">
      <c r="B84" s="34"/>
      <c r="C84" s="34"/>
      <c r="D84" s="34"/>
      <c r="E84" s="34"/>
    </row>
    <row r="85" spans="2:5">
      <c r="B85" s="34"/>
      <c r="C85" s="34"/>
      <c r="D85" s="34"/>
      <c r="E85" s="34"/>
    </row>
    <row r="86" spans="2:5">
      <c r="B86" s="34"/>
      <c r="C86" s="34"/>
      <c r="D86" s="34"/>
      <c r="E86" s="34"/>
    </row>
    <row r="87" spans="2:5">
      <c r="B87" s="34"/>
      <c r="C87" s="34"/>
      <c r="D87" s="34" t="s">
        <v>6</v>
      </c>
      <c r="E87" s="34"/>
    </row>
    <row r="88" spans="2:5">
      <c r="B88" s="34"/>
      <c r="C88" s="34"/>
      <c r="D88" s="34" t="s">
        <v>7</v>
      </c>
      <c r="E88" s="34"/>
    </row>
    <row r="89" spans="2:5">
      <c r="B89" s="34"/>
      <c r="C89" s="34"/>
      <c r="D89" s="34" t="s">
        <v>8</v>
      </c>
      <c r="E89" s="34"/>
    </row>
    <row r="90" spans="2:5">
      <c r="B90" s="34"/>
      <c r="C90" s="34"/>
      <c r="D90" s="34" t="s">
        <v>9</v>
      </c>
      <c r="E90" s="34"/>
    </row>
    <row r="91" spans="2:5">
      <c r="B91" s="34"/>
      <c r="C91" s="34"/>
      <c r="D91" s="34" t="s">
        <v>10</v>
      </c>
      <c r="E91" s="34"/>
    </row>
    <row r="92" spans="2:5">
      <c r="B92" s="34"/>
      <c r="C92" s="34"/>
      <c r="D92" s="34" t="s">
        <v>11</v>
      </c>
      <c r="E92" s="34"/>
    </row>
    <row r="93" spans="2:5">
      <c r="B93" s="34"/>
      <c r="C93" s="34"/>
      <c r="D93" s="34" t="s">
        <v>12</v>
      </c>
      <c r="E93" s="34"/>
    </row>
    <row r="94" spans="2:5">
      <c r="B94" s="34"/>
      <c r="C94" s="34"/>
      <c r="D94" s="34" t="s">
        <v>13</v>
      </c>
      <c r="E94" s="34"/>
    </row>
    <row r="95" spans="2:5">
      <c r="B95" s="34"/>
      <c r="C95" s="34"/>
      <c r="D95" s="34" t="s">
        <v>14</v>
      </c>
      <c r="E95" s="34"/>
    </row>
    <row r="96" spans="2:5">
      <c r="B96" s="34"/>
      <c r="C96" s="34"/>
      <c r="D96" s="34" t="s">
        <v>15</v>
      </c>
      <c r="E96" s="34"/>
    </row>
    <row r="97" spans="2:5">
      <c r="B97" s="34"/>
      <c r="C97" s="34"/>
      <c r="D97" s="34" t="s">
        <v>16</v>
      </c>
      <c r="E97" s="34"/>
    </row>
    <row r="98" spans="2:5">
      <c r="B98" s="34"/>
      <c r="C98" s="34"/>
      <c r="D98" s="34" t="s">
        <v>17</v>
      </c>
      <c r="E98" s="34"/>
    </row>
    <row r="99" spans="2:5">
      <c r="D99" s="34" t="s">
        <v>18</v>
      </c>
    </row>
    <row r="100" spans="2:5">
      <c r="D100" s="34" t="s">
        <v>19</v>
      </c>
    </row>
    <row r="101" spans="2:5">
      <c r="D101" s="34" t="s">
        <v>20</v>
      </c>
    </row>
    <row r="102" spans="2:5">
      <c r="D102" s="34" t="s">
        <v>21</v>
      </c>
    </row>
    <row r="103" spans="2:5">
      <c r="D103" s="34" t="s">
        <v>22</v>
      </c>
    </row>
    <row r="104" spans="2:5">
      <c r="D104" s="34" t="s">
        <v>23</v>
      </c>
    </row>
    <row r="105" spans="2:5">
      <c r="D105" s="34" t="s">
        <v>24</v>
      </c>
    </row>
    <row r="106" spans="2:5">
      <c r="D106" s="34" t="s">
        <v>25</v>
      </c>
    </row>
    <row r="107" spans="2:5">
      <c r="D107" s="34" t="s">
        <v>26</v>
      </c>
    </row>
    <row r="108" spans="2:5">
      <c r="D108" s="34" t="s">
        <v>27</v>
      </c>
    </row>
    <row r="109" spans="2:5">
      <c r="D109" s="34" t="s">
        <v>28</v>
      </c>
    </row>
    <row r="110" spans="2:5">
      <c r="D110" s="34" t="s">
        <v>29</v>
      </c>
    </row>
    <row r="120" spans="5:6">
      <c r="E120" s="36"/>
      <c r="F120" s="36"/>
    </row>
    <row r="121" spans="5:6">
      <c r="E121" s="37"/>
      <c r="F121" s="37"/>
    </row>
    <row r="122" spans="5:6">
      <c r="E122" s="37"/>
      <c r="F122" s="37"/>
    </row>
    <row r="123" spans="5:6">
      <c r="E123" s="37"/>
      <c r="F123" s="37"/>
    </row>
    <row r="124" spans="5:6">
      <c r="E124" s="37"/>
      <c r="F124" s="37"/>
    </row>
    <row r="125" spans="5:6">
      <c r="E125" s="37"/>
      <c r="F125" s="37"/>
    </row>
    <row r="126" spans="5:6">
      <c r="E126" s="37"/>
      <c r="F126" s="37"/>
    </row>
    <row r="127" spans="5:6">
      <c r="E127" s="37"/>
      <c r="F127" s="37"/>
    </row>
    <row r="128" spans="5:6">
      <c r="E128" s="37"/>
      <c r="F128" s="37"/>
    </row>
    <row r="129" spans="5:6">
      <c r="E129" s="37"/>
      <c r="F129" s="37"/>
    </row>
    <row r="130" spans="5:6">
      <c r="E130" s="37"/>
      <c r="F130" s="37"/>
    </row>
    <row r="131" spans="5:6">
      <c r="E131" s="37"/>
      <c r="F131" s="37"/>
    </row>
    <row r="132" spans="5:6">
      <c r="E132" s="37"/>
      <c r="F132" s="37"/>
    </row>
    <row r="133" spans="5:6">
      <c r="E133" s="37"/>
      <c r="F133" s="37"/>
    </row>
    <row r="134" spans="5:6">
      <c r="E134" s="37"/>
      <c r="F134" s="37"/>
    </row>
    <row r="135" spans="5:6">
      <c r="E135" s="37"/>
      <c r="F135" s="37"/>
    </row>
    <row r="136" spans="5:6">
      <c r="E136" s="37"/>
      <c r="F136" s="37"/>
    </row>
    <row r="137" spans="5:6">
      <c r="E137" s="37"/>
      <c r="F137" s="37"/>
    </row>
    <row r="138" spans="5:6">
      <c r="E138" s="37"/>
      <c r="F138" s="37"/>
    </row>
    <row r="139" spans="5:6">
      <c r="E139" s="37"/>
      <c r="F139" s="37"/>
    </row>
    <row r="140" spans="5:6">
      <c r="E140" s="37"/>
      <c r="F140" s="37"/>
    </row>
    <row r="141" spans="5:6">
      <c r="E141" s="37"/>
      <c r="F141" s="37"/>
    </row>
    <row r="142" spans="5:6">
      <c r="E142" s="37"/>
      <c r="F142" s="37"/>
    </row>
    <row r="143" spans="5:6">
      <c r="E143" s="37"/>
      <c r="F143" s="37"/>
    </row>
    <row r="144" spans="5:6">
      <c r="E144" s="37"/>
      <c r="F144" s="37"/>
    </row>
    <row r="145" spans="5:6">
      <c r="E145" s="37"/>
      <c r="F145" s="37"/>
    </row>
    <row r="146" spans="5:6">
      <c r="E146" s="37"/>
      <c r="F146" s="37"/>
    </row>
    <row r="147" spans="5:6">
      <c r="E147" s="37"/>
      <c r="F147" s="37"/>
    </row>
    <row r="148" spans="5:6">
      <c r="E148" s="37"/>
      <c r="F148" s="37"/>
    </row>
    <row r="149" spans="5:6">
      <c r="E149" s="37"/>
      <c r="F149" s="37"/>
    </row>
    <row r="150" spans="5:6">
      <c r="E150" s="37"/>
      <c r="F150" s="37"/>
    </row>
    <row r="151" spans="5:6">
      <c r="E151" s="37"/>
      <c r="F151" s="37"/>
    </row>
    <row r="152" spans="5:6">
      <c r="E152" s="37"/>
      <c r="F152" s="37"/>
    </row>
    <row r="153" spans="5:6">
      <c r="E153" s="37"/>
      <c r="F153" s="37"/>
    </row>
    <row r="154" spans="5:6">
      <c r="E154" s="37"/>
      <c r="F154" s="37"/>
    </row>
    <row r="155" spans="5:6">
      <c r="E155" s="37"/>
      <c r="F155" s="37"/>
    </row>
    <row r="156" spans="5:6">
      <c r="E156" s="37"/>
      <c r="F156" s="37"/>
    </row>
    <row r="157" spans="5:6">
      <c r="E157" s="37"/>
      <c r="F157" s="37"/>
    </row>
    <row r="158" spans="5:6">
      <c r="E158" s="37"/>
      <c r="F158" s="37"/>
    </row>
    <row r="159" spans="5:6">
      <c r="E159" s="37"/>
      <c r="F159" s="37"/>
    </row>
    <row r="160" spans="5:6">
      <c r="E160" s="37"/>
      <c r="F160" s="37"/>
    </row>
    <row r="161" spans="5:6">
      <c r="E161" s="37"/>
      <c r="F161" s="37"/>
    </row>
    <row r="162" spans="5:6">
      <c r="E162" s="37"/>
      <c r="F162" s="37"/>
    </row>
    <row r="163" spans="5:6">
      <c r="E163" s="37"/>
      <c r="F163" s="37"/>
    </row>
    <row r="164" spans="5:6">
      <c r="E164" s="37"/>
      <c r="F164" s="37"/>
    </row>
    <row r="165" spans="5:6">
      <c r="E165" s="37"/>
      <c r="F165" s="37"/>
    </row>
    <row r="166" spans="5:6">
      <c r="E166" s="37"/>
      <c r="F166" s="37"/>
    </row>
    <row r="167" spans="5:6">
      <c r="E167" s="37"/>
      <c r="F167" s="37"/>
    </row>
    <row r="168" spans="5:6">
      <c r="E168" s="37"/>
      <c r="F168" s="37"/>
    </row>
    <row r="169" spans="5:6">
      <c r="E169" s="37"/>
      <c r="F169" s="37"/>
    </row>
    <row r="170" spans="5:6">
      <c r="E170" s="37"/>
      <c r="F170" s="37"/>
    </row>
    <row r="171" spans="5:6">
      <c r="E171" s="37"/>
      <c r="F171" s="37"/>
    </row>
    <row r="172" spans="5:6">
      <c r="E172" s="37"/>
      <c r="F172" s="37"/>
    </row>
    <row r="173" spans="5:6">
      <c r="E173" s="37"/>
      <c r="F173" s="37"/>
    </row>
    <row r="174" spans="5:6">
      <c r="E174" s="37"/>
      <c r="F174" s="37"/>
    </row>
    <row r="175" spans="5:6">
      <c r="E175" s="37"/>
      <c r="F175" s="37"/>
    </row>
    <row r="176" spans="5:6">
      <c r="E176" s="37"/>
      <c r="F176" s="37"/>
    </row>
    <row r="177" spans="5:6">
      <c r="E177" s="37"/>
      <c r="F177" s="37"/>
    </row>
    <row r="178" spans="5:6">
      <c r="E178" s="37"/>
      <c r="F178" s="37"/>
    </row>
    <row r="179" spans="5:6">
      <c r="E179" s="37"/>
      <c r="F179" s="37"/>
    </row>
    <row r="180" spans="5:6">
      <c r="E180" s="37"/>
      <c r="F180" s="37"/>
    </row>
    <row r="181" spans="5:6">
      <c r="E181" s="37"/>
      <c r="F181" s="37"/>
    </row>
    <row r="182" spans="5:6">
      <c r="E182" s="37"/>
      <c r="F182" s="37"/>
    </row>
    <row r="183" spans="5:6">
      <c r="E183" s="37"/>
      <c r="F183" s="37"/>
    </row>
    <row r="184" spans="5:6">
      <c r="E184" s="37"/>
      <c r="F184" s="37"/>
    </row>
    <row r="185" spans="5:6">
      <c r="E185" s="37"/>
      <c r="F185" s="37"/>
    </row>
    <row r="186" spans="5:6">
      <c r="E186" s="37"/>
      <c r="F186" s="37"/>
    </row>
    <row r="187" spans="5:6">
      <c r="E187" s="37"/>
      <c r="F187" s="37"/>
    </row>
  </sheetData>
  <sheetProtection password="99A8" sheet="1" objects="1" scenarios="1"/>
  <phoneticPr fontId="4"/>
  <conditionalFormatting sqref="E8">
    <cfRule type="containsBlanks" dxfId="1" priority="2">
      <formula>LEN(TRIM(E8))=0</formula>
    </cfRule>
  </conditionalFormatting>
  <conditionalFormatting sqref="E9:E74">
    <cfRule type="containsBlanks" dxfId="0" priority="1">
      <formula>LEN(TRIM(E9))=0</formula>
    </cfRule>
  </conditionalFormatting>
  <dataValidations disablePrompts="1" count="1">
    <dataValidation type="list" allowBlank="1" showInputMessage="1" showErrorMessage="1" sqref="F2" xr:uid="{00000000-0002-0000-0500-000000000000}">
      <formula1>"ビジネスホテル,シティホテル,リゾートホテル"</formula1>
    </dataValidation>
  </dataValidations>
  <pageMargins left="0.25" right="0.25" top="0.75" bottom="0.75" header="0.3" footer="0.3"/>
  <pageSetup paperSize="9" scale="97" fitToHeight="0" orientation="landscape" r:id="rId1"/>
  <headerFooter>
    <oddHeader>&amp;L&amp;"Meiryo UI,標準"&amp;9&amp;A&amp;D&amp;T&amp;R&amp;G</oddHeader>
    <oddFooter>&amp;L&amp;"Meiryo UI,標準"&amp;9一般社団法人観光品質認証協会</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10"/>
  <sheetViews>
    <sheetView showGridLines="0" zoomScale="70" zoomScaleNormal="70" workbookViewId="0">
      <selection activeCell="C4" sqref="C4"/>
    </sheetView>
  </sheetViews>
  <sheetFormatPr defaultRowHeight="17.649999999999999"/>
  <cols>
    <col min="1" max="1" width="1.25" style="46" customWidth="1"/>
    <col min="2" max="2" width="23.125" customWidth="1"/>
    <col min="3" max="3" width="40.375" customWidth="1"/>
    <col min="4" max="4" width="10.875" style="46" customWidth="1"/>
    <col min="5" max="5" width="20" style="46" customWidth="1"/>
    <col min="6" max="6" width="45.375" style="46" customWidth="1"/>
    <col min="7" max="7" width="12.875" style="46" customWidth="1"/>
    <col min="8" max="8" width="24.75" style="46" customWidth="1"/>
    <col min="9" max="9" width="3.375" style="46" customWidth="1"/>
    <col min="10" max="16384" width="9" style="46"/>
  </cols>
  <sheetData>
    <row r="1" spans="2:8" ht="3.4" customHeight="1" thickBot="1"/>
    <row r="2" spans="2:8" ht="17.25" thickTop="1" thickBot="1">
      <c r="B2" s="301" t="s">
        <v>294</v>
      </c>
      <c r="C2" s="302"/>
      <c r="D2" s="301" t="s">
        <v>295</v>
      </c>
      <c r="E2" s="303"/>
      <c r="F2" s="303"/>
      <c r="G2" s="303"/>
      <c r="H2" s="75" t="s">
        <v>296</v>
      </c>
    </row>
    <row r="3" spans="2:8" ht="58.9" customHeight="1" thickTop="1" thickBot="1">
      <c r="B3" s="76" t="s">
        <v>297</v>
      </c>
      <c r="C3" s="76" t="s">
        <v>298</v>
      </c>
      <c r="D3" s="77" t="s">
        <v>299</v>
      </c>
      <c r="E3" s="77" t="s">
        <v>300</v>
      </c>
      <c r="F3" s="77" t="s">
        <v>301</v>
      </c>
      <c r="G3" s="76" t="s">
        <v>302</v>
      </c>
      <c r="H3" s="75" t="s">
        <v>303</v>
      </c>
    </row>
    <row r="4" spans="2:8" ht="115.9" customHeight="1" thickTop="1" thickBot="1">
      <c r="B4" s="78" t="s">
        <v>304</v>
      </c>
      <c r="C4" s="78" t="s">
        <v>305</v>
      </c>
      <c r="D4" s="79" t="s">
        <v>306</v>
      </c>
      <c r="E4" s="80" t="s">
        <v>307</v>
      </c>
      <c r="F4" s="80" t="s">
        <v>308</v>
      </c>
      <c r="G4" s="81" t="s">
        <v>309</v>
      </c>
      <c r="H4" s="295" t="s">
        <v>310</v>
      </c>
    </row>
    <row r="5" spans="2:8" ht="97.5" customHeight="1" thickTop="1" thickBot="1">
      <c r="B5" s="297" t="s">
        <v>311</v>
      </c>
      <c r="C5" s="297" t="s">
        <v>312</v>
      </c>
      <c r="D5" s="82" t="s">
        <v>313</v>
      </c>
      <c r="E5" s="80" t="s">
        <v>314</v>
      </c>
      <c r="F5" s="80" t="s">
        <v>315</v>
      </c>
      <c r="G5" s="81" t="s">
        <v>316</v>
      </c>
      <c r="H5" s="296"/>
    </row>
    <row r="6" spans="2:8" ht="76.150000000000006" customHeight="1" thickTop="1" thickBot="1">
      <c r="B6" s="297"/>
      <c r="C6" s="297"/>
      <c r="D6" s="83" t="s">
        <v>317</v>
      </c>
      <c r="E6" s="80" t="s">
        <v>318</v>
      </c>
      <c r="F6" s="80" t="s">
        <v>319</v>
      </c>
      <c r="G6" s="81" t="s">
        <v>320</v>
      </c>
      <c r="H6" s="296"/>
    </row>
    <row r="7" spans="2:8" ht="60.4" customHeight="1" thickTop="1" thickBot="1">
      <c r="B7" s="80" t="s">
        <v>321</v>
      </c>
      <c r="C7" s="80" t="s">
        <v>322</v>
      </c>
      <c r="D7" s="84" t="s">
        <v>323</v>
      </c>
      <c r="E7" s="80" t="s">
        <v>324</v>
      </c>
      <c r="F7" s="297" t="s">
        <v>325</v>
      </c>
      <c r="G7" s="298"/>
      <c r="H7" s="85" t="s">
        <v>326</v>
      </c>
    </row>
    <row r="8" spans="2:8" ht="59.25" customHeight="1" thickTop="1" thickBot="1">
      <c r="B8" s="299" t="s">
        <v>327</v>
      </c>
      <c r="C8" s="299" t="s">
        <v>322</v>
      </c>
      <c r="D8" s="86" t="s">
        <v>328</v>
      </c>
      <c r="E8" s="80" t="s">
        <v>329</v>
      </c>
      <c r="F8" s="297"/>
      <c r="G8" s="298"/>
      <c r="H8" s="85" t="s">
        <v>330</v>
      </c>
    </row>
    <row r="9" spans="2:8" ht="49.9" customHeight="1" thickTop="1" thickBot="1">
      <c r="B9" s="300"/>
      <c r="C9" s="300"/>
      <c r="D9" s="87" t="s">
        <v>331</v>
      </c>
      <c r="E9" s="80" t="s">
        <v>332</v>
      </c>
      <c r="F9" s="80" t="s">
        <v>333</v>
      </c>
      <c r="G9" s="81"/>
      <c r="H9" s="85" t="s">
        <v>334</v>
      </c>
    </row>
    <row r="10" spans="2:8" ht="18" thickTop="1"/>
  </sheetData>
  <sheetProtection password="99A8" sheet="1" objects="1" scenarios="1"/>
  <mergeCells count="9">
    <mergeCell ref="B2:C2"/>
    <mergeCell ref="D2:G2"/>
    <mergeCell ref="H4:H6"/>
    <mergeCell ref="B5:B6"/>
    <mergeCell ref="C5:C6"/>
    <mergeCell ref="F7:F8"/>
    <mergeCell ref="G7:G8"/>
    <mergeCell ref="B8:B9"/>
    <mergeCell ref="C8:C9"/>
  </mergeCells>
  <phoneticPr fontId="4"/>
  <pageMargins left="0.25" right="0.25"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→感染状況データ更新</vt:lpstr>
      <vt:lpstr>取組サマリー</vt:lpstr>
      <vt:lpstr>①感染症予防管理シート</vt:lpstr>
      <vt:lpstr>緊急時対応</vt:lpstr>
      <vt:lpstr>②月次防災防犯衛生管理（施設様用）</vt:lpstr>
      <vt:lpstr>③新たな取り組みについて（施設様用）</vt:lpstr>
      <vt:lpstr>リスクレベル基準</vt:lpstr>
      <vt:lpstr>①感染症予防管理シート!Print_Area</vt:lpstr>
      <vt:lpstr>'②月次防災防犯衛生管理（施設様用）'!Print_Area</vt:lpstr>
      <vt:lpstr>'③新たな取り組みについて（施設様用）'!Print_Area</vt:lpstr>
      <vt:lpstr>緊急時対応!Print_Area</vt:lpstr>
      <vt:lpstr>①感染症予防管理シート!Print_Titles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user10</dc:creator>
  <cp:lastModifiedBy>user10</cp:lastModifiedBy>
  <cp:lastPrinted>2021-03-26T05:20:57Z</cp:lastPrinted>
  <dcterms:created xsi:type="dcterms:W3CDTF">2020-05-02T07:21:00Z</dcterms:created>
  <dcterms:modified xsi:type="dcterms:W3CDTF">2023-05-02T07:02:16Z</dcterms:modified>
</cp:coreProperties>
</file>